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Kasutuslepingud_Üürilepingud\RKAS ja YLEP muudatused\"/>
    </mc:Choice>
  </mc:AlternateContent>
  <bookViews>
    <workbookView xWindow="1950" yWindow="1950" windowWidth="28800" windowHeight="15440" activeTab="1"/>
  </bookViews>
  <sheets>
    <sheet name="Lisa 3" sheetId="4" r:id="rId1"/>
    <sheet name="Annuiteetgraafik (bilansiline)" sheetId="5" r:id="rId2"/>
    <sheet name="Annuiteetgraafik (lisa 6.1)" sheetId="6" r:id="rId3"/>
    <sheet name="Annuiteetgraafik (lisa 6.2)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E16" i="4"/>
  <c r="E18" i="4"/>
  <c r="F14" i="4"/>
  <c r="F13" i="4"/>
  <c r="E34" i="7"/>
  <c r="D21" i="7"/>
  <c r="E18" i="7"/>
  <c r="D17" i="7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D11" i="7"/>
  <c r="E10" i="7"/>
  <c r="D22" i="7" s="1"/>
  <c r="D10" i="7"/>
  <c r="D19" i="7" l="1"/>
  <c r="D23" i="7"/>
  <c r="E22" i="7"/>
  <c r="F22" i="7" s="1"/>
  <c r="E26" i="7"/>
  <c r="E30" i="7"/>
  <c r="F21" i="7"/>
  <c r="C16" i="7"/>
  <c r="E17" i="7"/>
  <c r="F17" i="7" s="1"/>
  <c r="E21" i="7"/>
  <c r="E25" i="7"/>
  <c r="E29" i="7"/>
  <c r="E33" i="7"/>
  <c r="D16" i="7"/>
  <c r="D20" i="7"/>
  <c r="F20" i="7" s="1"/>
  <c r="D24" i="7"/>
  <c r="E16" i="7"/>
  <c r="E20" i="7"/>
  <c r="E24" i="7"/>
  <c r="E28" i="7"/>
  <c r="E32" i="7"/>
  <c r="E19" i="7"/>
  <c r="E23" i="7"/>
  <c r="F23" i="7" s="1"/>
  <c r="E27" i="7"/>
  <c r="E31" i="7"/>
  <c r="E35" i="7"/>
  <c r="D18" i="7"/>
  <c r="F18" i="7" s="1"/>
  <c r="F19" i="7" l="1"/>
  <c r="F16" i="7"/>
  <c r="F24" i="7"/>
  <c r="G16" i="7"/>
  <c r="C17" i="7" s="1"/>
  <c r="G17" i="7" s="1"/>
  <c r="C18" i="7" s="1"/>
  <c r="G18" i="7" s="1"/>
  <c r="C19" i="7" s="1"/>
  <c r="G19" i="7" s="1"/>
  <c r="C20" i="7" s="1"/>
  <c r="G20" i="7" s="1"/>
  <c r="C21" i="7" s="1"/>
  <c r="G21" i="7" s="1"/>
  <c r="C22" i="7" s="1"/>
  <c r="G22" i="7" s="1"/>
  <c r="C23" i="7" s="1"/>
  <c r="G23" i="7" s="1"/>
  <c r="C24" i="7" s="1"/>
  <c r="G24" i="7" s="1"/>
  <c r="C25" i="7" s="1"/>
  <c r="D34" i="7" l="1"/>
  <c r="F34" i="7" s="1"/>
  <c r="D30" i="7"/>
  <c r="F30" i="7" s="1"/>
  <c r="D26" i="7"/>
  <c r="F26" i="7" s="1"/>
  <c r="D35" i="7"/>
  <c r="F35" i="7" s="1"/>
  <c r="D31" i="7"/>
  <c r="F31" i="7" s="1"/>
  <c r="D27" i="7"/>
  <c r="F27" i="7" s="1"/>
  <c r="G25" i="7"/>
  <c r="C26" i="7" s="1"/>
  <c r="G26" i="7" s="1"/>
  <c r="C27" i="7" s="1"/>
  <c r="G27" i="7" s="1"/>
  <c r="C28" i="7" s="1"/>
  <c r="G28" i="7" s="1"/>
  <c r="C29" i="7" s="1"/>
  <c r="G29" i="7" s="1"/>
  <c r="C30" i="7" s="1"/>
  <c r="G30" i="7" s="1"/>
  <c r="C31" i="7" s="1"/>
  <c r="G31" i="7" s="1"/>
  <c r="C32" i="7" s="1"/>
  <c r="G32" i="7" s="1"/>
  <c r="C33" i="7" s="1"/>
  <c r="G33" i="7" s="1"/>
  <c r="C34" i="7" s="1"/>
  <c r="G34" i="7" s="1"/>
  <c r="C35" i="7" s="1"/>
  <c r="G35" i="7" s="1"/>
  <c r="D32" i="7"/>
  <c r="F32" i="7" s="1"/>
  <c r="D28" i="7"/>
  <c r="F28" i="7" s="1"/>
  <c r="D33" i="7"/>
  <c r="F33" i="7" s="1"/>
  <c r="D29" i="7"/>
  <c r="F29" i="7" s="1"/>
  <c r="D25" i="7"/>
  <c r="F25" i="7" s="1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D10" i="6"/>
  <c r="D11" i="6" s="1"/>
  <c r="E8" i="6"/>
  <c r="E10" i="6" s="1"/>
  <c r="F16" i="6" s="1"/>
  <c r="E70" i="6" l="1"/>
  <c r="E68" i="6"/>
  <c r="E66" i="6"/>
  <c r="E64" i="6"/>
  <c r="E62" i="6"/>
  <c r="E60" i="6"/>
  <c r="E58" i="6"/>
  <c r="E56" i="6"/>
  <c r="E54" i="6"/>
  <c r="E52" i="6"/>
  <c r="E50" i="6"/>
  <c r="E48" i="6"/>
  <c r="E46" i="6"/>
  <c r="E44" i="6"/>
  <c r="E42" i="6"/>
  <c r="E40" i="6"/>
  <c r="E38" i="6"/>
  <c r="E36" i="6"/>
  <c r="E34" i="6"/>
  <c r="E32" i="6"/>
  <c r="E30" i="6"/>
  <c r="E28" i="6"/>
  <c r="E26" i="6"/>
  <c r="E24" i="6"/>
  <c r="E22" i="6"/>
  <c r="E20" i="6"/>
  <c r="E71" i="6"/>
  <c r="E69" i="6"/>
  <c r="E67" i="6"/>
  <c r="E65" i="6"/>
  <c r="E63" i="6"/>
  <c r="E61" i="6"/>
  <c r="E59" i="6"/>
  <c r="E57" i="6"/>
  <c r="E55" i="6"/>
  <c r="E53" i="6"/>
  <c r="E51" i="6"/>
  <c r="E49" i="6"/>
  <c r="E47" i="6"/>
  <c r="E45" i="6"/>
  <c r="E43" i="6"/>
  <c r="E41" i="6"/>
  <c r="E39" i="6"/>
  <c r="E37" i="6"/>
  <c r="E35" i="6"/>
  <c r="E33" i="6"/>
  <c r="E31" i="6"/>
  <c r="E29" i="6"/>
  <c r="E27" i="6"/>
  <c r="E25" i="6"/>
  <c r="E23" i="6"/>
  <c r="E21" i="6"/>
  <c r="E19" i="6"/>
  <c r="E18" i="6"/>
  <c r="E16" i="6"/>
  <c r="E17" i="6"/>
  <c r="C16" i="6"/>
  <c r="F17" i="6" l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D16" i="6"/>
  <c r="G16" i="6"/>
  <c r="C17" i="6" s="1"/>
  <c r="D17" i="6" l="1"/>
  <c r="G17" i="6"/>
  <c r="C18" i="6" s="1"/>
  <c r="D18" i="6" l="1"/>
  <c r="G18" i="6"/>
  <c r="C19" i="6" s="1"/>
  <c r="G19" i="6" l="1"/>
  <c r="C20" i="6" s="1"/>
  <c r="D19" i="6"/>
  <c r="G20" i="6" l="1"/>
  <c r="C21" i="6" s="1"/>
  <c r="D20" i="6"/>
  <c r="G21" i="6" l="1"/>
  <c r="C22" i="6" s="1"/>
  <c r="D21" i="6"/>
  <c r="G22" i="6" l="1"/>
  <c r="C23" i="6" s="1"/>
  <c r="D22" i="6"/>
  <c r="G23" i="6" l="1"/>
  <c r="C24" i="6" s="1"/>
  <c r="D23" i="6"/>
  <c r="G24" i="6" l="1"/>
  <c r="C25" i="6" s="1"/>
  <c r="D24" i="6"/>
  <c r="G25" i="6" l="1"/>
  <c r="C26" i="6" s="1"/>
  <c r="D25" i="6"/>
  <c r="G26" i="6" l="1"/>
  <c r="C27" i="6" s="1"/>
  <c r="D26" i="6"/>
  <c r="G27" i="6" l="1"/>
  <c r="C28" i="6" s="1"/>
  <c r="D27" i="6"/>
  <c r="G28" i="6" l="1"/>
  <c r="C29" i="6" s="1"/>
  <c r="D28" i="6"/>
  <c r="G29" i="6" l="1"/>
  <c r="C30" i="6" s="1"/>
  <c r="D29" i="6"/>
  <c r="G30" i="6" l="1"/>
  <c r="C31" i="6" s="1"/>
  <c r="D30" i="6"/>
  <c r="G31" i="6" l="1"/>
  <c r="C32" i="6" s="1"/>
  <c r="D31" i="6"/>
  <c r="G32" i="6" l="1"/>
  <c r="C33" i="6" s="1"/>
  <c r="D32" i="6"/>
  <c r="G33" i="6" l="1"/>
  <c r="C34" i="6" s="1"/>
  <c r="D33" i="6"/>
  <c r="G34" i="6" l="1"/>
  <c r="C35" i="6" s="1"/>
  <c r="D34" i="6"/>
  <c r="G35" i="6" l="1"/>
  <c r="C36" i="6" s="1"/>
  <c r="D35" i="6"/>
  <c r="G36" i="6" l="1"/>
  <c r="C37" i="6" s="1"/>
  <c r="D36" i="6"/>
  <c r="G37" i="6" l="1"/>
  <c r="C38" i="6" s="1"/>
  <c r="D37" i="6"/>
  <c r="G38" i="6" l="1"/>
  <c r="C39" i="6" s="1"/>
  <c r="D38" i="6"/>
  <c r="G39" i="6" l="1"/>
  <c r="C40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D39" i="6"/>
  <c r="G40" i="6" l="1"/>
  <c r="C41" i="6" s="1"/>
  <c r="D40" i="6"/>
  <c r="G41" i="6" l="1"/>
  <c r="C42" i="6" s="1"/>
  <c r="D41" i="6"/>
  <c r="G42" i="6" l="1"/>
  <c r="C43" i="6" s="1"/>
  <c r="D42" i="6"/>
  <c r="G43" i="6" l="1"/>
  <c r="C44" i="6" s="1"/>
  <c r="D43" i="6"/>
  <c r="G44" i="6" l="1"/>
  <c r="C45" i="6" s="1"/>
  <c r="D44" i="6"/>
  <c r="G45" i="6" l="1"/>
  <c r="C46" i="6" s="1"/>
  <c r="D45" i="6"/>
  <c r="G46" i="6" l="1"/>
  <c r="C47" i="6" s="1"/>
  <c r="D46" i="6"/>
  <c r="G47" i="6" l="1"/>
  <c r="C48" i="6" s="1"/>
  <c r="D47" i="6"/>
  <c r="G48" i="6" l="1"/>
  <c r="C49" i="6" s="1"/>
  <c r="D48" i="6"/>
  <c r="G49" i="6" l="1"/>
  <c r="C50" i="6" s="1"/>
  <c r="D49" i="6"/>
  <c r="G50" i="6" l="1"/>
  <c r="C51" i="6" s="1"/>
  <c r="D50" i="6"/>
  <c r="G51" i="6" l="1"/>
  <c r="C52" i="6" s="1"/>
  <c r="D51" i="6"/>
  <c r="G52" i="6" l="1"/>
  <c r="C53" i="6" s="1"/>
  <c r="D52" i="6"/>
  <c r="G53" i="6" l="1"/>
  <c r="C54" i="6" s="1"/>
  <c r="D53" i="6"/>
  <c r="G54" i="6" l="1"/>
  <c r="C55" i="6" s="1"/>
  <c r="D54" i="6"/>
  <c r="G55" i="6" l="1"/>
  <c r="C56" i="6" s="1"/>
  <c r="D55" i="6"/>
  <c r="G56" i="6" l="1"/>
  <c r="C57" i="6" s="1"/>
  <c r="D56" i="6"/>
  <c r="G57" i="6" l="1"/>
  <c r="C58" i="6" s="1"/>
  <c r="D57" i="6"/>
  <c r="G58" i="6" l="1"/>
  <c r="C59" i="6" s="1"/>
  <c r="D58" i="6"/>
  <c r="G59" i="6" l="1"/>
  <c r="C60" i="6" s="1"/>
  <c r="D59" i="6"/>
  <c r="G60" i="6" l="1"/>
  <c r="C61" i="6" s="1"/>
  <c r="D60" i="6"/>
  <c r="G61" i="6" l="1"/>
  <c r="C62" i="6" s="1"/>
  <c r="D61" i="6"/>
  <c r="G62" i="6" l="1"/>
  <c r="C63" i="6" s="1"/>
  <c r="D62" i="6"/>
  <c r="G63" i="6" l="1"/>
  <c r="C64" i="6" s="1"/>
  <c r="D63" i="6"/>
  <c r="G64" i="6" l="1"/>
  <c r="C65" i="6" s="1"/>
  <c r="D64" i="6"/>
  <c r="G65" i="6" l="1"/>
  <c r="C66" i="6" s="1"/>
  <c r="D65" i="6"/>
  <c r="G66" i="6" l="1"/>
  <c r="C67" i="6" s="1"/>
  <c r="D66" i="6"/>
  <c r="G67" i="6" l="1"/>
  <c r="C68" i="6" s="1"/>
  <c r="D67" i="6"/>
  <c r="G68" i="6" l="1"/>
  <c r="C69" i="6" s="1"/>
  <c r="D68" i="6"/>
  <c r="G69" i="6" l="1"/>
  <c r="C70" i="6" s="1"/>
  <c r="D69" i="6"/>
  <c r="G70" i="6" l="1"/>
  <c r="C71" i="6" s="1"/>
  <c r="D70" i="6"/>
  <c r="G71" i="6" l="1"/>
  <c r="D71" i="6"/>
  <c r="E13" i="4" l="1"/>
  <c r="E15" i="4"/>
  <c r="F28" i="4"/>
  <c r="E26" i="4"/>
  <c r="E25" i="4"/>
  <c r="E24" i="4"/>
  <c r="E22" i="4"/>
  <c r="E17" i="4"/>
  <c r="D8" i="5"/>
  <c r="D9" i="5" s="1"/>
  <c r="M5" i="5"/>
  <c r="N4" i="5" s="1"/>
  <c r="E10" i="5" s="1"/>
  <c r="A17" i="5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E28" i="4" l="1"/>
  <c r="E11" i="5"/>
  <c r="E12" i="5"/>
  <c r="F17" i="5" l="1"/>
  <c r="C17" i="5"/>
  <c r="D17" i="5" l="1"/>
  <c r="E17" i="5" s="1"/>
  <c r="G17" i="5" s="1"/>
  <c r="C18" i="5" s="1"/>
  <c r="F12" i="4"/>
  <c r="F18" i="5"/>
  <c r="D18" i="5" l="1"/>
  <c r="E12" i="4"/>
  <c r="E19" i="4" s="1"/>
  <c r="E30" i="4" s="1"/>
  <c r="E31" i="4" s="1"/>
  <c r="E32" i="4" s="1"/>
  <c r="F19" i="4"/>
  <c r="F30" i="4" s="1"/>
  <c r="E18" i="5"/>
  <c r="G18" i="5" s="1"/>
  <c r="C19" i="5" s="1"/>
  <c r="F19" i="5"/>
  <c r="D19" i="5" l="1"/>
  <c r="E19" i="5" s="1"/>
  <c r="G19" i="5" s="1"/>
  <c r="C20" i="5" s="1"/>
  <c r="F31" i="4"/>
  <c r="F32" i="4" s="1"/>
  <c r="F34" i="4" s="1"/>
  <c r="F33" i="4"/>
  <c r="F20" i="5"/>
  <c r="D20" i="5" l="1"/>
  <c r="E20" i="5" s="1"/>
  <c r="G20" i="5" s="1"/>
  <c r="C21" i="5" s="1"/>
  <c r="F21" i="5"/>
  <c r="D21" i="5" l="1"/>
  <c r="E21" i="5" s="1"/>
  <c r="G21" i="5" s="1"/>
  <c r="C22" i="5" s="1"/>
  <c r="F22" i="5"/>
  <c r="D22" i="5" l="1"/>
  <c r="E22" i="5" s="1"/>
  <c r="G22" i="5" s="1"/>
  <c r="C23" i="5" s="1"/>
  <c r="F23" i="5"/>
  <c r="D23" i="5" l="1"/>
  <c r="E23" i="5" s="1"/>
  <c r="G23" i="5" s="1"/>
  <c r="C24" i="5" s="1"/>
  <c r="F24" i="5"/>
  <c r="D24" i="5" l="1"/>
  <c r="F25" i="5"/>
  <c r="E24" i="5"/>
  <c r="G24" i="5" s="1"/>
  <c r="C25" i="5" s="1"/>
  <c r="D25" i="5" l="1"/>
  <c r="E25" i="5" s="1"/>
  <c r="G25" i="5" s="1"/>
  <c r="C26" i="5" s="1"/>
  <c r="F26" i="5"/>
  <c r="D26" i="5" l="1"/>
  <c r="E26" i="5" s="1"/>
  <c r="G26" i="5" s="1"/>
  <c r="C27" i="5" s="1"/>
  <c r="F27" i="5"/>
  <c r="D27" i="5" l="1"/>
  <c r="E27" i="5" s="1"/>
  <c r="G27" i="5" s="1"/>
  <c r="C28" i="5" s="1"/>
  <c r="F28" i="5"/>
  <c r="D28" i="5" l="1"/>
  <c r="E28" i="5" s="1"/>
  <c r="G28" i="5" s="1"/>
  <c r="C29" i="5" s="1"/>
  <c r="F29" i="5"/>
  <c r="D29" i="5" l="1"/>
  <c r="E29" i="5" s="1"/>
  <c r="G29" i="5" s="1"/>
  <c r="C30" i="5" s="1"/>
  <c r="F30" i="5"/>
  <c r="D30" i="5" l="1"/>
  <c r="E30" i="5" s="1"/>
  <c r="G30" i="5" s="1"/>
  <c r="C31" i="5" s="1"/>
  <c r="F31" i="5"/>
  <c r="D31" i="5" l="1"/>
  <c r="E31" i="5" s="1"/>
  <c r="G31" i="5" s="1"/>
  <c r="C32" i="5" s="1"/>
  <c r="F32" i="5"/>
  <c r="D32" i="5" l="1"/>
  <c r="E32" i="5" s="1"/>
  <c r="G32" i="5" s="1"/>
  <c r="C33" i="5" s="1"/>
  <c r="F33" i="5"/>
  <c r="D33" i="5" l="1"/>
  <c r="E33" i="5" s="1"/>
  <c r="G33" i="5" s="1"/>
  <c r="C34" i="5" s="1"/>
  <c r="F34" i="5"/>
  <c r="D34" i="5" l="1"/>
  <c r="E34" i="5" s="1"/>
  <c r="G34" i="5" s="1"/>
  <c r="C35" i="5" s="1"/>
  <c r="F35" i="5"/>
  <c r="D35" i="5" l="1"/>
  <c r="E35" i="5" s="1"/>
  <c r="G35" i="5" s="1"/>
  <c r="C36" i="5" s="1"/>
  <c r="F36" i="5"/>
  <c r="D36" i="5" l="1"/>
  <c r="E36" i="5" s="1"/>
  <c r="G36" i="5" s="1"/>
  <c r="C37" i="5" s="1"/>
  <c r="F37" i="5"/>
  <c r="D37" i="5" l="1"/>
  <c r="E37" i="5" s="1"/>
  <c r="G37" i="5" s="1"/>
  <c r="C38" i="5" s="1"/>
  <c r="F38" i="5"/>
  <c r="D38" i="5" l="1"/>
  <c r="E38" i="5" s="1"/>
  <c r="G38" i="5" s="1"/>
  <c r="C39" i="5" s="1"/>
  <c r="F39" i="5"/>
  <c r="D39" i="5" l="1"/>
  <c r="E39" i="5" s="1"/>
  <c r="G39" i="5" s="1"/>
  <c r="C40" i="5" s="1"/>
  <c r="F40" i="5"/>
  <c r="D40" i="5" l="1"/>
  <c r="E40" i="5" s="1"/>
  <c r="G40" i="5" s="1"/>
  <c r="C41" i="5" s="1"/>
  <c r="F41" i="5"/>
  <c r="D41" i="5" l="1"/>
  <c r="E41" i="5" s="1"/>
  <c r="G41" i="5" s="1"/>
  <c r="C42" i="5" s="1"/>
  <c r="F42" i="5"/>
  <c r="D42" i="5" l="1"/>
  <c r="E42" i="5" s="1"/>
  <c r="G42" i="5" s="1"/>
  <c r="C43" i="5" s="1"/>
  <c r="F43" i="5"/>
  <c r="D43" i="5" l="1"/>
  <c r="E43" i="5" s="1"/>
  <c r="G43" i="5" s="1"/>
  <c r="C44" i="5" s="1"/>
  <c r="F44" i="5"/>
  <c r="D44" i="5" l="1"/>
  <c r="E44" i="5" s="1"/>
  <c r="G44" i="5" s="1"/>
  <c r="C45" i="5" s="1"/>
  <c r="F45" i="5"/>
  <c r="D45" i="5" l="1"/>
  <c r="E45" i="5" s="1"/>
  <c r="G45" i="5" s="1"/>
  <c r="C46" i="5" s="1"/>
  <c r="F46" i="5"/>
  <c r="D46" i="5" l="1"/>
  <c r="E46" i="5" s="1"/>
  <c r="G46" i="5" s="1"/>
  <c r="C47" i="5" s="1"/>
  <c r="F47" i="5"/>
  <c r="D47" i="5" l="1"/>
  <c r="E47" i="5" s="1"/>
  <c r="G47" i="5" s="1"/>
  <c r="C48" i="5" s="1"/>
  <c r="F48" i="5"/>
  <c r="D48" i="5" l="1"/>
  <c r="E48" i="5" s="1"/>
  <c r="G48" i="5" s="1"/>
  <c r="C49" i="5" s="1"/>
  <c r="F49" i="5"/>
  <c r="D49" i="5" l="1"/>
  <c r="E49" i="5" s="1"/>
  <c r="G49" i="5" s="1"/>
  <c r="C50" i="5" s="1"/>
  <c r="F50" i="5"/>
  <c r="D50" i="5" l="1"/>
  <c r="E50" i="5" s="1"/>
  <c r="G50" i="5" s="1"/>
  <c r="C51" i="5" s="1"/>
  <c r="F51" i="5"/>
  <c r="D51" i="5" l="1"/>
  <c r="E51" i="5" s="1"/>
  <c r="G51" i="5" s="1"/>
  <c r="C52" i="5" s="1"/>
  <c r="F52" i="5"/>
  <c r="D52" i="5" l="1"/>
  <c r="E52" i="5" s="1"/>
  <c r="G52" i="5" s="1"/>
  <c r="C53" i="5" s="1"/>
  <c r="F53" i="5"/>
  <c r="D53" i="5" l="1"/>
  <c r="E53" i="5" s="1"/>
  <c r="G53" i="5" s="1"/>
  <c r="C54" i="5" s="1"/>
  <c r="F54" i="5"/>
  <c r="D54" i="5" l="1"/>
  <c r="E54" i="5" s="1"/>
  <c r="G54" i="5" s="1"/>
  <c r="C55" i="5" s="1"/>
  <c r="F55" i="5"/>
  <c r="D55" i="5" l="1"/>
  <c r="E55" i="5" s="1"/>
  <c r="G55" i="5" s="1"/>
  <c r="C56" i="5" s="1"/>
  <c r="F56" i="5"/>
  <c r="D56" i="5" l="1"/>
  <c r="E56" i="5" s="1"/>
  <c r="G56" i="5" s="1"/>
  <c r="C57" i="5" s="1"/>
  <c r="F57" i="5"/>
  <c r="D57" i="5" l="1"/>
  <c r="E57" i="5" s="1"/>
  <c r="G57" i="5" s="1"/>
  <c r="C58" i="5" s="1"/>
  <c r="F58" i="5"/>
  <c r="D58" i="5" l="1"/>
  <c r="E58" i="5" s="1"/>
  <c r="G58" i="5" s="1"/>
  <c r="C59" i="5" s="1"/>
  <c r="F59" i="5"/>
  <c r="D59" i="5" l="1"/>
  <c r="E59" i="5" s="1"/>
  <c r="G59" i="5" s="1"/>
  <c r="C60" i="5" s="1"/>
  <c r="F60" i="5"/>
  <c r="D60" i="5" l="1"/>
  <c r="E60" i="5" s="1"/>
  <c r="G60" i="5" s="1"/>
  <c r="C61" i="5" s="1"/>
  <c r="F61" i="5"/>
  <c r="D61" i="5" l="1"/>
  <c r="E61" i="5" s="1"/>
  <c r="G61" i="5" s="1"/>
  <c r="C62" i="5" s="1"/>
  <c r="F62" i="5"/>
  <c r="D62" i="5" l="1"/>
  <c r="E62" i="5" s="1"/>
  <c r="G62" i="5" s="1"/>
  <c r="C63" i="5" s="1"/>
  <c r="F63" i="5"/>
  <c r="D63" i="5" l="1"/>
  <c r="E63" i="5" s="1"/>
  <c r="G63" i="5" s="1"/>
  <c r="C64" i="5" s="1"/>
  <c r="F64" i="5"/>
  <c r="D64" i="5" l="1"/>
  <c r="E64" i="5" s="1"/>
  <c r="G64" i="5" s="1"/>
  <c r="C65" i="5" s="1"/>
  <c r="F65" i="5"/>
  <c r="D65" i="5" l="1"/>
  <c r="E65" i="5" s="1"/>
  <c r="G65" i="5" s="1"/>
  <c r="C66" i="5" s="1"/>
  <c r="F66" i="5"/>
  <c r="D66" i="5" l="1"/>
  <c r="E66" i="5"/>
  <c r="G66" i="5" s="1"/>
  <c r="C67" i="5" s="1"/>
  <c r="F67" i="5"/>
  <c r="D67" i="5" l="1"/>
  <c r="E67" i="5" s="1"/>
  <c r="G67" i="5" s="1"/>
  <c r="C68" i="5" s="1"/>
  <c r="F68" i="5"/>
  <c r="D68" i="5" l="1"/>
  <c r="E68" i="5" s="1"/>
  <c r="G68" i="5" s="1"/>
  <c r="C69" i="5" s="1"/>
  <c r="F69" i="5"/>
  <c r="D69" i="5" l="1"/>
  <c r="E69" i="5" s="1"/>
  <c r="G69" i="5" s="1"/>
  <c r="C70" i="5" s="1"/>
  <c r="F70" i="5"/>
  <c r="D70" i="5" l="1"/>
  <c r="E70" i="5" s="1"/>
  <c r="G70" i="5" s="1"/>
  <c r="C71" i="5" s="1"/>
  <c r="F71" i="5"/>
  <c r="D71" i="5" l="1"/>
  <c r="E71" i="5" s="1"/>
  <c r="G71" i="5" s="1"/>
  <c r="C72" i="5" s="1"/>
  <c r="F72" i="5"/>
  <c r="D72" i="5" l="1"/>
  <c r="E72" i="5" s="1"/>
  <c r="G72" i="5" s="1"/>
  <c r="C73" i="5" s="1"/>
  <c r="F73" i="5"/>
  <c r="D73" i="5" l="1"/>
  <c r="E73" i="5" s="1"/>
  <c r="G73" i="5" s="1"/>
  <c r="C74" i="5" s="1"/>
  <c r="F74" i="5"/>
  <c r="D74" i="5" l="1"/>
  <c r="E74" i="5" s="1"/>
  <c r="G74" i="5" s="1"/>
  <c r="C75" i="5" s="1"/>
  <c r="F75" i="5"/>
  <c r="D75" i="5" l="1"/>
  <c r="E75" i="5" s="1"/>
  <c r="G75" i="5" s="1"/>
  <c r="C76" i="5" s="1"/>
  <c r="F76" i="5"/>
  <c r="D76" i="5" l="1"/>
  <c r="E76" i="5"/>
  <c r="G76" i="5" s="1"/>
</calcChain>
</file>

<file path=xl/sharedStrings.xml><?xml version="1.0" encoding="utf-8"?>
<sst xmlns="http://schemas.openxmlformats.org/spreadsheetml/2006/main" count="117" uniqueCount="70">
  <si>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</si>
  <si>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</si>
  <si>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</si>
  <si>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</si>
  <si>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</si>
  <si>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</si>
  <si>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</si>
  <si>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</si>
  <si>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</si>
  <si>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</si>
  <si>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</si>
  <si>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</si>
  <si>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</si>
  <si>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</si>
  <si>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</si>
  <si>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</si>
  <si>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</si>
  <si>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</si>
  <si>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</si>
  <si>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</si>
  <si>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</si>
  <si>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</si>
  <si>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</si>
  <si>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</si>
  <si>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Tarbimisteenused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</si>
  <si>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</si>
  <si>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</si>
  <si>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</si>
  <si>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</si>
  <si>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Heakord</t>
  </si>
  <si>
    <t>Tugiteenused (710-720, 740)</t>
  </si>
  <si>
    <t>Maksete algus</t>
  </si>
  <si>
    <t>Maksete arv</t>
  </si>
  <si>
    <t>Kinnistu jääkmaksumus</t>
  </si>
  <si>
    <t>EUR (km-ta)</t>
  </si>
  <si>
    <t>Üürniku osakaal</t>
  </si>
  <si>
    <t>Kapitali algväärtus</t>
  </si>
  <si>
    <t>Kapitali lõppväärtus</t>
  </si>
  <si>
    <t>Kuupäev</t>
  </si>
  <si>
    <t>Jrk nr</t>
  </si>
  <si>
    <t>Algjääk</t>
  </si>
  <si>
    <t>Intress</t>
  </si>
  <si>
    <t>Põhiosa</t>
  </si>
  <si>
    <t>Kap.komponent</t>
  </si>
  <si>
    <t>Lõppjääk</t>
  </si>
  <si>
    <t>Üüripind</t>
  </si>
  <si>
    <t>Kokku:</t>
  </si>
  <si>
    <t>üürnik 1</t>
  </si>
  <si>
    <t>Remonttööd</t>
  </si>
  <si>
    <t>Politsei- ja Piirivalveamet</t>
  </si>
  <si>
    <t>12 kuud</t>
  </si>
  <si>
    <t>Kapitali tulumäär 2018 II pa</t>
  </si>
  <si>
    <t>Võru maakond, Setomaa vald, Väike-Rõsna küla, Kordoni - Värska kordon</t>
  </si>
  <si>
    <t>Kapitalikomponendi annuiteetmaksegraafik - Värska kordon, Kordoni, Väike-Rõsna küla, Setomaa vald, Võru maakond</t>
  </si>
  <si>
    <t>Lisa 3 üürilepingule nr Ü15004/18</t>
  </si>
  <si>
    <t>Kapitalikomponent (bilansiline)</t>
  </si>
  <si>
    <t>Kapitalikomponent (pisiparendus lisa 6.1 alusel)</t>
  </si>
  <si>
    <t>Kapitalikomponendi annuiteetmaksegraafik - Värska kordon, Väike-Rõsna küla</t>
  </si>
  <si>
    <t>Pisiparendus</t>
  </si>
  <si>
    <t>Kapitali tulumäär 2018 I pa</t>
  </si>
  <si>
    <t>Üür ja kõrvalteenuste tasu 01.01.2022 - 31.12.2022</t>
  </si>
  <si>
    <t>Kapitali tulumäär 2021 II pa</t>
  </si>
  <si>
    <t>Kapitalikomponent (pisiparendus lisa 6.2 alusel)</t>
  </si>
  <si>
    <t>Tasutakse 01.01.2022 - 31.08.2023</t>
  </si>
  <si>
    <t>Tasutakse 01.01.2019 - 31.08.2023</t>
  </si>
  <si>
    <t>Indekseerimine 31.dets THI, max 3%</t>
  </si>
  <si>
    <t>Ei indekseerita</t>
  </si>
  <si>
    <t>Tasumine tegeliku kulu alusel, esitatud kuluprognoos</t>
  </si>
  <si>
    <t>Teenuse hinna muutus</t>
  </si>
  <si>
    <t>Teenuse hinna ja tarbimise muutus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</si>
</sst>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  <numFmt numFmtId="170" formatCode="#,##0.00;[Red]#,##0.00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b/>
      <sz val="12"/>
      <color rgb="FF000000"/>
      <name val="Calibri"/>
      <family val="2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rgb="FF000000"/>
      <name val="Calibri"/>
      <family val="2"/>
    </font>
    <font>
      <sz val="11"/>
      <color rgb="FFFF0000"/>
      <name val="Calibri"/>
      <family val="2"/>
      <charset val="186"/>
      <scheme val="minor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177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Fill="1"/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10" fillId="0" borderId="1" xfId="0" applyFont="1" applyBorder="1"/>
    <xf numFmtId="0" fontId="10" fillId="0" borderId="0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8" fillId="2" borderId="8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 applyBorder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6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Border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4" fontId="10" fillId="0" borderId="10" xfId="0" applyNumberFormat="1" applyFon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left"/>
    </xf>
    <xf numFmtId="4" fontId="10" fillId="0" borderId="9" xfId="0" applyNumberFormat="1" applyFont="1" applyBorder="1"/>
    <xf numFmtId="3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left"/>
    </xf>
    <xf numFmtId="4" fontId="10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8" fillId="0" borderId="16" xfId="0" applyFont="1" applyBorder="1"/>
    <xf numFmtId="0" fontId="10" fillId="2" borderId="17" xfId="0" applyFont="1" applyFill="1" applyBorder="1" applyAlignment="1">
      <alignment horizontal="center"/>
    </xf>
    <xf numFmtId="4" fontId="8" fillId="0" borderId="18" xfId="0" applyNumberFormat="1" applyFont="1" applyFill="1" applyBorder="1" applyAlignment="1">
      <alignment wrapText="1"/>
    </xf>
    <xf numFmtId="4" fontId="10" fillId="2" borderId="8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10" fillId="2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4" fontId="10" fillId="3" borderId="5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3" fillId="0" borderId="0" xfId="0" applyFont="1"/>
    <xf numFmtId="0" fontId="8" fillId="0" borderId="16" xfId="0" applyFont="1" applyBorder="1" applyAlignment="1"/>
    <xf numFmtId="0" fontId="10" fillId="0" borderId="0" xfId="0" applyFont="1" applyBorder="1" applyAlignment="1">
      <alignment horizontal="left" wrapText="1"/>
    </xf>
    <xf numFmtId="0" fontId="8" fillId="0" borderId="1" xfId="0" applyFont="1" applyBorder="1" applyAlignment="1"/>
    <xf numFmtId="9" fontId="8" fillId="0" borderId="0" xfId="2" applyFont="1"/>
    <xf numFmtId="1" fontId="8" fillId="0" borderId="0" xfId="0" applyNumberFormat="1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10" fillId="0" borderId="0" xfId="0" applyNumberFormat="1" applyFont="1"/>
    <xf numFmtId="0" fontId="8" fillId="3" borderId="16" xfId="0" applyFont="1" applyFill="1" applyBorder="1"/>
    <xf numFmtId="0" fontId="8" fillId="3" borderId="7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4" fontId="8" fillId="3" borderId="5" xfId="0" applyNumberFormat="1" applyFont="1" applyFill="1" applyBorder="1" applyAlignment="1">
      <alignment vertical="center" wrapText="1"/>
    </xf>
    <xf numFmtId="4" fontId="8" fillId="3" borderId="18" xfId="0" applyNumberFormat="1" applyFont="1" applyFill="1" applyBorder="1" applyAlignment="1">
      <alignment vertical="center" wrapText="1"/>
    </xf>
    <xf numFmtId="4" fontId="10" fillId="4" borderId="14" xfId="0" applyNumberFormat="1" applyFont="1" applyFill="1" applyBorder="1" applyAlignment="1">
      <alignment horizontal="right"/>
    </xf>
    <xf numFmtId="4" fontId="10" fillId="4" borderId="15" xfId="0" applyNumberFormat="1" applyFont="1" applyFill="1" applyBorder="1" applyAlignment="1">
      <alignment horizontal="right"/>
    </xf>
    <xf numFmtId="0" fontId="6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6" fillId="5" borderId="0" xfId="1" applyFont="1" applyFill="1"/>
    <xf numFmtId="4" fontId="6" fillId="5" borderId="0" xfId="1" applyNumberFormat="1" applyFill="1"/>
    <xf numFmtId="0" fontId="6" fillId="6" borderId="24" xfId="1" applyFill="1" applyBorder="1"/>
    <xf numFmtId="0" fontId="6" fillId="5" borderId="23" xfId="1" applyFill="1" applyBorder="1"/>
    <xf numFmtId="0" fontId="0" fillId="3" borderId="23" xfId="0" applyFill="1" applyBorder="1"/>
    <xf numFmtId="167" fontId="6" fillId="6" borderId="23" xfId="1" applyNumberFormat="1" applyFill="1" applyBorder="1"/>
    <xf numFmtId="0" fontId="6" fillId="6" borderId="25" xfId="1" applyFill="1" applyBorder="1"/>
    <xf numFmtId="0" fontId="6" fillId="6" borderId="26" xfId="1" applyFill="1" applyBorder="1"/>
    <xf numFmtId="0" fontId="6" fillId="5" borderId="0" xfId="1" applyFill="1" applyBorder="1"/>
    <xf numFmtId="0" fontId="0" fillId="3" borderId="0" xfId="0" applyFill="1" applyBorder="1"/>
    <xf numFmtId="0" fontId="6" fillId="6" borderId="0" xfId="1" applyFill="1" applyBorder="1"/>
    <xf numFmtId="0" fontId="6" fillId="6" borderId="27" xfId="1" applyFill="1" applyBorder="1"/>
    <xf numFmtId="10" fontId="6" fillId="6" borderId="0" xfId="2" applyNumberFormat="1" applyFont="1" applyFill="1" applyBorder="1"/>
    <xf numFmtId="0" fontId="6" fillId="6" borderId="21" xfId="1" applyFill="1" applyBorder="1"/>
    <xf numFmtId="0" fontId="6" fillId="5" borderId="28" xfId="1" applyFill="1" applyBorder="1"/>
    <xf numFmtId="0" fontId="0" fillId="3" borderId="28" xfId="0" applyFill="1" applyBorder="1"/>
    <xf numFmtId="166" fontId="6" fillId="6" borderId="28" xfId="1" applyNumberFormat="1" applyFill="1" applyBorder="1"/>
    <xf numFmtId="0" fontId="6" fillId="6" borderId="29" xfId="1" applyFill="1" applyBorder="1"/>
    <xf numFmtId="0" fontId="17" fillId="3" borderId="0" xfId="1" applyFont="1" applyFill="1"/>
    <xf numFmtId="0" fontId="0" fillId="3" borderId="0" xfId="0" applyFill="1"/>
    <xf numFmtId="166" fontId="6" fillId="6" borderId="0" xfId="1" applyNumberFormat="1" applyFill="1" applyBorder="1"/>
    <xf numFmtId="0" fontId="18" fillId="5" borderId="34" xfId="1" applyFont="1" applyFill="1" applyBorder="1" applyAlignment="1">
      <alignment horizontal="right"/>
    </xf>
    <xf numFmtId="167" fontId="19" fillId="5" borderId="0" xfId="1" applyNumberFormat="1" applyFont="1" applyFill="1"/>
    <xf numFmtId="0" fontId="6" fillId="5" borderId="0" xfId="1" applyFill="1"/>
    <xf numFmtId="168" fontId="6" fillId="5" borderId="0" xfId="1" applyNumberFormat="1" applyFill="1"/>
    <xf numFmtId="4" fontId="6" fillId="6" borderId="0" xfId="1" applyNumberFormat="1" applyFill="1" applyBorder="1"/>
    <xf numFmtId="0" fontId="7" fillId="3" borderId="0" xfId="0" applyFont="1" applyFill="1" applyBorder="1" applyProtection="1">
      <protection hidden="1"/>
    </xf>
    <xf numFmtId="0" fontId="0" fillId="3" borderId="0" xfId="0" applyFill="1" applyBorder="1" applyProtection="1">
      <protection locked="0" hidden="1"/>
    </xf>
    <xf numFmtId="164" fontId="0" fillId="3" borderId="0" xfId="0" applyNumberFormat="1" applyFill="1" applyBorder="1" applyProtection="1">
      <protection hidden="1"/>
    </xf>
    <xf numFmtId="164" fontId="7" fillId="3" borderId="0" xfId="0" applyNumberFormat="1" applyFont="1" applyFill="1" applyBorder="1" applyProtection="1">
      <protection hidden="1"/>
    </xf>
    <xf numFmtId="0" fontId="20" fillId="7" borderId="0" xfId="0" applyFont="1" applyFill="1" applyBorder="1" applyProtection="1">
      <protection hidden="1"/>
    </xf>
    <xf numFmtId="0" fontId="0" fillId="7" borderId="0" xfId="0" applyFill="1"/>
    <xf numFmtId="0" fontId="20" fillId="7" borderId="0" xfId="0" applyFont="1" applyFill="1" applyBorder="1" applyProtection="1">
      <protection locked="0" hidden="1"/>
    </xf>
    <xf numFmtId="164" fontId="20" fillId="7" borderId="0" xfId="0" applyNumberFormat="1" applyFont="1" applyFill="1" applyBorder="1" applyProtection="1">
      <protection hidden="1"/>
    </xf>
    <xf numFmtId="169" fontId="5" fillId="7" borderId="0" xfId="2" applyNumberFormat="1" applyFont="1" applyFill="1"/>
    <xf numFmtId="0" fontId="7" fillId="7" borderId="0" xfId="0" applyFont="1" applyFill="1" applyBorder="1" applyProtection="1">
      <protection hidden="1"/>
    </xf>
    <xf numFmtId="164" fontId="7" fillId="7" borderId="0" xfId="0" applyNumberFormat="1" applyFont="1" applyFill="1" applyBorder="1" applyProtection="1">
      <protection hidden="1"/>
    </xf>
    <xf numFmtId="167" fontId="0" fillId="3" borderId="0" xfId="0" applyNumberFormat="1" applyFill="1" applyBorder="1"/>
    <xf numFmtId="168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6" fillId="6" borderId="0" xfId="1" applyNumberFormat="1" applyFill="1" applyBorder="1"/>
    <xf numFmtId="4" fontId="8" fillId="0" borderId="9" xfId="0" applyNumberFormat="1" applyFont="1" applyBorder="1" applyAlignment="1">
      <alignment horizontal="right"/>
    </xf>
    <xf numFmtId="0" fontId="21" fillId="0" borderId="0" xfId="0" applyFont="1"/>
    <xf numFmtId="0" fontId="22" fillId="5" borderId="0" xfId="1" applyFont="1" applyFill="1"/>
    <xf numFmtId="0" fontId="23" fillId="0" borderId="1" xfId="0" applyFont="1" applyBorder="1"/>
    <xf numFmtId="0" fontId="10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wrapText="1"/>
    </xf>
    <xf numFmtId="4" fontId="10" fillId="2" borderId="5" xfId="0" applyNumberFormat="1" applyFont="1" applyFill="1" applyBorder="1" applyAlignment="1">
      <alignment horizontal="right"/>
    </xf>
    <xf numFmtId="0" fontId="10" fillId="2" borderId="31" xfId="0" applyFont="1" applyFill="1" applyBorder="1" applyAlignment="1">
      <alignment horizontal="center" wrapText="1"/>
    </xf>
    <xf numFmtId="4" fontId="10" fillId="4" borderId="32" xfId="0" applyNumberFormat="1" applyFont="1" applyFill="1" applyBorder="1" applyAlignment="1">
      <alignment horizontal="right"/>
    </xf>
    <xf numFmtId="0" fontId="8" fillId="0" borderId="18" xfId="0" applyFont="1" applyBorder="1" applyAlignment="1">
      <alignment vertical="center" wrapText="1"/>
    </xf>
    <xf numFmtId="4" fontId="8" fillId="0" borderId="5" xfId="0" applyNumberFormat="1" applyFont="1" applyFill="1" applyBorder="1" applyAlignment="1">
      <alignment wrapText="1"/>
    </xf>
    <xf numFmtId="170" fontId="0" fillId="3" borderId="0" xfId="0" applyNumberFormat="1" applyFill="1"/>
    <xf numFmtId="0" fontId="9" fillId="0" borderId="0" xfId="0" applyFont="1" applyAlignment="1">
      <alignment horizontal="left" wrapText="1"/>
    </xf>
    <xf numFmtId="4" fontId="8" fillId="0" borderId="5" xfId="0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4" fontId="10" fillId="3" borderId="3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5" fillId="5" borderId="0" xfId="1" applyFont="1" applyFill="1"/>
    <xf numFmtId="1" fontId="6" fillId="6" borderId="0" xfId="1" applyNumberFormat="1" applyFill="1" applyBorder="1"/>
    <xf numFmtId="0" fontId="26" fillId="3" borderId="0" xfId="0" applyFont="1" applyFill="1"/>
    <xf numFmtId="167" fontId="19" fillId="5" borderId="28" xfId="1" applyNumberFormat="1" applyFont="1" applyFill="1" applyBorder="1"/>
    <xf numFmtId="4" fontId="6" fillId="5" borderId="28" xfId="1" applyNumberFormat="1" applyFill="1" applyBorder="1"/>
    <xf numFmtId="168" fontId="6" fillId="5" borderId="28" xfId="1" applyNumberFormat="1" applyFill="1" applyBorder="1"/>
    <xf numFmtId="2" fontId="6" fillId="5" borderId="0" xfId="1" applyNumberFormat="1" applyFill="1"/>
    <xf numFmtId="4" fontId="8" fillId="0" borderId="31" xfId="0" applyNumberFormat="1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right" wrapText="1"/>
    </xf>
    <xf numFmtId="0" fontId="27" fillId="0" borderId="18" xfId="0" applyFont="1" applyBorder="1" applyAlignment="1">
      <alignment horizontal="center" vertical="center" wrapText="1"/>
    </xf>
    <xf numFmtId="0" fontId="7" fillId="3" borderId="0" xfId="0" applyFont="1" applyFill="1" applyProtection="1">
      <protection hidden="1"/>
    </xf>
    <xf numFmtId="1" fontId="6" fillId="6" borderId="0" xfId="1" applyNumberFormat="1" applyFill="1"/>
    <xf numFmtId="164" fontId="0" fillId="3" borderId="0" xfId="0" applyNumberFormat="1" applyFill="1" applyProtection="1">
      <protection hidden="1"/>
    </xf>
    <xf numFmtId="3" fontId="6" fillId="6" borderId="0" xfId="1" applyNumberFormat="1" applyFill="1"/>
    <xf numFmtId="164" fontId="7" fillId="3" borderId="0" xfId="0" applyNumberFormat="1" applyFont="1" applyFill="1" applyProtection="1">
      <protection hidden="1"/>
    </xf>
    <xf numFmtId="167" fontId="0" fillId="3" borderId="0" xfId="0" applyNumberFormat="1" applyFill="1"/>
    <xf numFmtId="166" fontId="6" fillId="0" borderId="28" xfId="1" applyNumberFormat="1" applyBorder="1"/>
    <xf numFmtId="0" fontId="6" fillId="6" borderId="0" xfId="1" applyFill="1"/>
    <xf numFmtId="166" fontId="6" fillId="6" borderId="0" xfId="1" applyNumberFormat="1" applyFill="1"/>
    <xf numFmtId="4" fontId="8" fillId="0" borderId="5" xfId="0" applyNumberFormat="1" applyFont="1" applyFill="1" applyBorder="1" applyAlignment="1">
      <alignment horizontal="center" vertical="center" wrapText="1"/>
    </xf>
    <xf numFmtId="4" fontId="15" fillId="5" borderId="0" xfId="1" applyNumberFormat="1" applyFont="1" applyFill="1" applyAlignment="1">
      <alignment horizontal="right"/>
    </xf>
    <xf numFmtId="4" fontId="4" fillId="5" borderId="0" xfId="1" applyNumberFormat="1" applyFont="1" applyFill="1" applyAlignment="1">
      <alignment horizontal="right"/>
    </xf>
    <xf numFmtId="4" fontId="6" fillId="3" borderId="0" xfId="1" applyNumberFormat="1" applyFill="1"/>
    <xf numFmtId="4" fontId="17" fillId="3" borderId="0" xfId="1" applyNumberFormat="1" applyFont="1" applyFill="1"/>
    <xf numFmtId="4" fontId="18" fillId="5" borderId="34" xfId="1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 wrapText="1"/>
    </xf>
    <xf numFmtId="0" fontId="24" fillId="0" borderId="0" xfId="0" applyFont="1" applyAlignment="1">
      <alignment horizont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6" xfId="0" applyFont="1" applyBorder="1" applyAlignment="1"/>
    <xf numFmtId="4" fontId="1" fillId="0" borderId="33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4" fontId="1" fillId="0" borderId="3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/>
    <xf numFmtId="4" fontId="8" fillId="0" borderId="30" xfId="0" applyNumberFormat="1" applyFont="1" applyFill="1" applyBorder="1" applyAlignment="1">
      <alignment horizontal="center" vertical="center" wrapText="1"/>
    </xf>
    <xf numFmtId="4" fontId="8" fillId="0" borderId="31" xfId="0" applyNumberFormat="1" applyFont="1" applyFill="1" applyBorder="1" applyAlignment="1">
      <alignment horizontal="center" vertical="center" wrapText="1"/>
    </xf>
  </cellXfs>
  <cellStyles count="3">
    <cellStyle name="Normaallaad 4" xfId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90" zoomScaleNormal="90" workbookViewId="0">
      <selection activeCell="F19" sqref="F19"/>
    </sheetView>
  </sheetViews>
  <sheetFormatPr defaultColWidth="9.1796875" defaultRowHeight="14" x14ac:dyDescent="0.3"/>
  <cols>
    <col min="1" max="1" width="5.453125" style="1" customWidth="1"/>
    <col min="2" max="2" width="7.7265625" style="1" customWidth="1"/>
    <col min="3" max="3" width="7.81640625" style="1" customWidth="1"/>
    <col min="4" max="4" width="50.7265625" style="1" customWidth="1"/>
    <col min="5" max="5" width="16.453125" style="1" customWidth="1"/>
    <col min="6" max="6" width="16.54296875" style="1" customWidth="1"/>
    <col min="7" max="7" width="26.54296875" style="1" customWidth="1"/>
    <col min="8" max="8" width="33.26953125" style="1" customWidth="1"/>
    <col min="9" max="9" width="26.1796875" style="1" customWidth="1"/>
    <col min="10" max="10" width="15.7265625" style="1" customWidth="1"/>
    <col min="11" max="11" width="0" style="1" hidden="1" customWidth="1"/>
    <col min="12" max="12" width="7.453125" style="1" customWidth="1"/>
    <col min="13" max="13" width="9.1796875" style="1"/>
    <col min="14" max="14" width="11.26953125" style="1" bestFit="1" customWidth="1"/>
    <col min="15" max="15" width="10.1796875" style="1" bestFit="1" customWidth="1"/>
    <col min="16" max="16384" width="9.1796875" style="1"/>
  </cols>
  <sheetData>
    <row r="1" spans="1:15" x14ac:dyDescent="0.3">
      <c r="H1" s="52" t="s">
        <v>54</v>
      </c>
    </row>
    <row r="2" spans="1:15" ht="15" customHeight="1" x14ac:dyDescent="0.3"/>
    <row r="3" spans="1:15" ht="18.75" customHeight="1" x14ac:dyDescent="0.35">
      <c r="A3" s="162" t="s">
        <v>60</v>
      </c>
      <c r="B3" s="162"/>
      <c r="C3" s="162"/>
      <c r="D3" s="162"/>
      <c r="E3" s="162"/>
      <c r="F3" s="162"/>
      <c r="G3" s="162"/>
      <c r="H3" s="162"/>
    </row>
    <row r="4" spans="1:15" ht="16.5" customHeight="1" x14ac:dyDescent="0.3">
      <c r="F4" s="3"/>
      <c r="G4" s="3"/>
    </row>
    <row r="5" spans="1:15" x14ac:dyDescent="0.3">
      <c r="C5" s="4" t="s">
        <v>10</v>
      </c>
      <c r="D5" s="7" t="s">
        <v>49</v>
      </c>
      <c r="F5" s="3"/>
      <c r="G5" s="3"/>
      <c r="K5" s="57"/>
      <c r="L5" s="58"/>
    </row>
    <row r="6" spans="1:15" ht="15" x14ac:dyDescent="0.3">
      <c r="C6" s="4" t="s">
        <v>11</v>
      </c>
      <c r="D6" s="120" t="s">
        <v>52</v>
      </c>
      <c r="F6" s="3"/>
      <c r="G6" s="3"/>
      <c r="H6" s="59"/>
      <c r="K6" s="57"/>
      <c r="L6" s="58"/>
      <c r="N6" s="60"/>
    </row>
    <row r="7" spans="1:15" ht="15.5" x14ac:dyDescent="0.35">
      <c r="F7" s="3"/>
      <c r="G7" s="3"/>
      <c r="H7" s="2"/>
      <c r="I7" s="9"/>
      <c r="J7" s="9"/>
      <c r="K7" s="57"/>
      <c r="L7" s="58"/>
      <c r="M7" s="4"/>
      <c r="N7" s="60"/>
    </row>
    <row r="8" spans="1:15" ht="14.25" customHeight="1" x14ac:dyDescent="0.3">
      <c r="D8" s="5" t="s">
        <v>22</v>
      </c>
      <c r="E8" s="6">
        <v>911.4</v>
      </c>
      <c r="F8" s="7" t="s">
        <v>27</v>
      </c>
      <c r="G8" s="8"/>
      <c r="J8" s="61"/>
    </row>
    <row r="9" spans="1:15" ht="14.25" customHeight="1" x14ac:dyDescent="0.3">
      <c r="D9" s="5" t="s">
        <v>15</v>
      </c>
      <c r="E9" s="6">
        <v>33000</v>
      </c>
      <c r="F9" s="7" t="s">
        <v>27</v>
      </c>
      <c r="G9" s="8"/>
      <c r="I9" s="9"/>
      <c r="J9" s="62"/>
      <c r="M9" s="9"/>
    </row>
    <row r="10" spans="1:15" ht="14.25" customHeight="1" thickBot="1" x14ac:dyDescent="0.35">
      <c r="D10" s="121"/>
      <c r="E10" s="122"/>
      <c r="F10" s="8"/>
      <c r="G10" s="8"/>
      <c r="I10" s="9"/>
      <c r="J10" s="62"/>
      <c r="M10" s="9"/>
    </row>
    <row r="11" spans="1:15" ht="16.5" x14ac:dyDescent="0.3">
      <c r="B11" s="10" t="s">
        <v>18</v>
      </c>
      <c r="C11" s="48"/>
      <c r="D11" s="48"/>
      <c r="E11" s="11" t="s">
        <v>28</v>
      </c>
      <c r="F11" s="44" t="s">
        <v>8</v>
      </c>
      <c r="G11" s="123" t="s">
        <v>23</v>
      </c>
      <c r="H11" s="12" t="s">
        <v>12</v>
      </c>
    </row>
    <row r="12" spans="1:15" ht="15" customHeight="1" x14ac:dyDescent="0.3">
      <c r="B12" s="47"/>
      <c r="C12" s="63" t="s">
        <v>55</v>
      </c>
      <c r="D12" s="64"/>
      <c r="E12" s="131">
        <f>F12/E8</f>
        <v>0.14409699363616416</v>
      </c>
      <c r="F12" s="45">
        <f>'Annuiteetgraafik (bilansiline)'!F17</f>
        <v>131.33000000000001</v>
      </c>
      <c r="G12" s="166" t="s">
        <v>66</v>
      </c>
      <c r="H12" s="127"/>
      <c r="I12" s="65"/>
      <c r="M12" s="4"/>
      <c r="N12" s="65"/>
      <c r="O12" s="66"/>
    </row>
    <row r="13" spans="1:15" ht="15" customHeight="1" x14ac:dyDescent="0.3">
      <c r="B13" s="47"/>
      <c r="C13" s="63" t="s">
        <v>56</v>
      </c>
      <c r="D13" s="64"/>
      <c r="E13" s="144">
        <f>F13/E8</f>
        <v>0.21391266183892912</v>
      </c>
      <c r="F13" s="45">
        <f>'Annuiteetgraafik (lisa 6.1)'!F40</f>
        <v>194.96</v>
      </c>
      <c r="G13" s="167"/>
      <c r="H13" s="145" t="s">
        <v>64</v>
      </c>
      <c r="I13" s="65"/>
      <c r="M13" s="4"/>
      <c r="N13" s="65"/>
      <c r="O13" s="66"/>
    </row>
    <row r="14" spans="1:15" ht="15" customHeight="1" x14ac:dyDescent="0.3">
      <c r="B14" s="47"/>
      <c r="C14" s="63" t="s">
        <v>62</v>
      </c>
      <c r="D14" s="64"/>
      <c r="E14" s="144">
        <f>F14/E8</f>
        <v>0.40173067431908538</v>
      </c>
      <c r="F14" s="45">
        <f>'Annuiteetgraafik (lisa 6.2)'!F16</f>
        <v>366.13733657441441</v>
      </c>
      <c r="G14" s="167"/>
      <c r="H14" s="145" t="s">
        <v>63</v>
      </c>
      <c r="I14" s="65"/>
      <c r="M14" s="4"/>
      <c r="N14" s="65"/>
      <c r="O14" s="66"/>
    </row>
    <row r="15" spans="1:15" ht="15" customHeight="1" x14ac:dyDescent="0.3">
      <c r="B15" s="14">
        <v>400</v>
      </c>
      <c r="C15" s="169" t="s">
        <v>48</v>
      </c>
      <c r="D15" s="170"/>
      <c r="E15" s="128">
        <f>F15/E8</f>
        <v>3.4641684222075928</v>
      </c>
      <c r="F15" s="45">
        <v>3157.2431000000001</v>
      </c>
      <c r="G15" s="168"/>
      <c r="H15" s="127"/>
      <c r="M15" s="4"/>
      <c r="N15" s="65"/>
      <c r="O15" s="66"/>
    </row>
    <row r="16" spans="1:15" ht="15" customHeight="1" x14ac:dyDescent="0.3">
      <c r="B16" s="14">
        <v>100</v>
      </c>
      <c r="C16" s="49" t="s">
        <v>14</v>
      </c>
      <c r="D16" s="50"/>
      <c r="E16" s="15">
        <f>F16/E8</f>
        <v>0.39525543120473994</v>
      </c>
      <c r="F16" s="45">
        <v>360.23579999999998</v>
      </c>
      <c r="G16" s="171" t="s">
        <v>65</v>
      </c>
      <c r="H16" s="163"/>
      <c r="I16" s="65"/>
      <c r="M16" s="4"/>
      <c r="N16" s="65"/>
      <c r="O16" s="66"/>
    </row>
    <row r="17" spans="2:15" ht="15" customHeight="1" x14ac:dyDescent="0.3">
      <c r="B17" s="14">
        <v>200</v>
      </c>
      <c r="C17" s="13" t="s">
        <v>0</v>
      </c>
      <c r="D17" s="43"/>
      <c r="E17" s="15">
        <f>F17/E8</f>
        <v>0.94414823348694321</v>
      </c>
      <c r="F17" s="45">
        <v>860.49670000000003</v>
      </c>
      <c r="G17" s="172"/>
      <c r="H17" s="164"/>
      <c r="I17" s="65"/>
      <c r="M17" s="4"/>
      <c r="N17" s="65"/>
      <c r="O17" s="66"/>
    </row>
    <row r="18" spans="2:15" ht="15" customHeight="1" x14ac:dyDescent="0.3">
      <c r="B18" s="14">
        <v>500</v>
      </c>
      <c r="C18" s="56" t="s">
        <v>1</v>
      </c>
      <c r="D18" s="54"/>
      <c r="E18" s="15">
        <f>F18/E8</f>
        <v>1.0967632214175994E-2</v>
      </c>
      <c r="F18" s="45">
        <v>9.9959000000000007</v>
      </c>
      <c r="G18" s="173"/>
      <c r="H18" s="165"/>
      <c r="I18" s="65"/>
      <c r="M18" s="4"/>
      <c r="N18" s="65"/>
      <c r="O18" s="66"/>
    </row>
    <row r="19" spans="2:15" x14ac:dyDescent="0.3">
      <c r="B19" s="16"/>
      <c r="C19" s="17" t="s">
        <v>13</v>
      </c>
      <c r="D19" s="17"/>
      <c r="E19" s="18">
        <f>SUM(E12:E18)</f>
        <v>5.5742800489076307</v>
      </c>
      <c r="F19" s="46">
        <f>SUM(F12:F18)</f>
        <v>5080.3988365744144</v>
      </c>
      <c r="G19" s="124"/>
      <c r="H19" s="19"/>
      <c r="I19" s="65"/>
      <c r="N19" s="65"/>
      <c r="O19" s="66"/>
    </row>
    <row r="20" spans="2:15" x14ac:dyDescent="0.3">
      <c r="B20" s="20"/>
      <c r="C20" s="21"/>
      <c r="D20" s="21"/>
      <c r="E20" s="22"/>
      <c r="F20" s="133"/>
      <c r="G20" s="51"/>
      <c r="H20" s="23"/>
      <c r="I20" s="65"/>
      <c r="N20" s="65"/>
      <c r="O20" s="66"/>
    </row>
    <row r="21" spans="2:15" ht="16.5" x14ac:dyDescent="0.3">
      <c r="B21" s="24" t="s">
        <v>19</v>
      </c>
      <c r="C21" s="17"/>
      <c r="D21" s="17"/>
      <c r="E21" s="134" t="s">
        <v>28</v>
      </c>
      <c r="F21" s="135" t="s">
        <v>8</v>
      </c>
      <c r="G21" s="125" t="s">
        <v>23</v>
      </c>
      <c r="H21" s="25" t="s">
        <v>12</v>
      </c>
      <c r="I21" s="65"/>
      <c r="N21" s="65"/>
      <c r="O21" s="66"/>
    </row>
    <row r="22" spans="2:15" ht="15.75" customHeight="1" x14ac:dyDescent="0.3">
      <c r="B22" s="14">
        <v>300</v>
      </c>
      <c r="C22" s="170" t="s">
        <v>29</v>
      </c>
      <c r="D22" s="174"/>
      <c r="E22" s="67">
        <f>F22/E8</f>
        <v>2.6697937239411895</v>
      </c>
      <c r="F22" s="68">
        <v>2433.25</v>
      </c>
      <c r="G22" s="155" t="s">
        <v>68</v>
      </c>
      <c r="H22" s="163" t="s">
        <v>67</v>
      </c>
      <c r="M22" s="4"/>
      <c r="N22" s="65"/>
      <c r="O22" s="66"/>
    </row>
    <row r="23" spans="2:15" ht="15" customHeight="1" x14ac:dyDescent="0.3">
      <c r="B23" s="14">
        <v>600</v>
      </c>
      <c r="C23" s="13" t="s">
        <v>24</v>
      </c>
      <c r="D23" s="43"/>
      <c r="E23" s="67"/>
      <c r="F23" s="68"/>
      <c r="G23" s="175" t="s">
        <v>69</v>
      </c>
      <c r="H23" s="164"/>
      <c r="I23" s="65"/>
      <c r="M23" s="4"/>
      <c r="N23" s="65"/>
      <c r="O23" s="66"/>
    </row>
    <row r="24" spans="2:15" ht="15" customHeight="1" x14ac:dyDescent="0.3">
      <c r="B24" s="14"/>
      <c r="C24" s="13">
        <v>610</v>
      </c>
      <c r="D24" s="43" t="s">
        <v>2</v>
      </c>
      <c r="E24" s="67">
        <f>F24/E8</f>
        <v>1.0203877185286372</v>
      </c>
      <c r="F24" s="68">
        <v>929.98136666699997</v>
      </c>
      <c r="G24" s="175"/>
      <c r="H24" s="164"/>
      <c r="I24" s="65"/>
      <c r="M24" s="4"/>
      <c r="N24" s="65"/>
      <c r="O24" s="66"/>
    </row>
    <row r="25" spans="2:15" x14ac:dyDescent="0.3">
      <c r="B25" s="14"/>
      <c r="C25" s="13">
        <v>620</v>
      </c>
      <c r="D25" s="43" t="s">
        <v>3</v>
      </c>
      <c r="E25" s="67">
        <f>F25/E8</f>
        <v>0.24046451429997806</v>
      </c>
      <c r="F25" s="68">
        <v>219.159358333</v>
      </c>
      <c r="G25" s="175"/>
      <c r="H25" s="164"/>
      <c r="I25" s="65"/>
      <c r="M25" s="4"/>
      <c r="N25" s="65"/>
      <c r="O25" s="66"/>
    </row>
    <row r="26" spans="2:15" x14ac:dyDescent="0.3">
      <c r="B26" s="14"/>
      <c r="C26" s="13">
        <v>630</v>
      </c>
      <c r="D26" s="43" t="s">
        <v>4</v>
      </c>
      <c r="E26" s="67">
        <f>F26/E8</f>
        <v>3.1871443200570553E-2</v>
      </c>
      <c r="F26" s="68">
        <v>29.047633333</v>
      </c>
      <c r="G26" s="176"/>
      <c r="H26" s="164"/>
      <c r="I26" s="65"/>
      <c r="M26" s="4"/>
      <c r="N26" s="65"/>
      <c r="O26" s="66"/>
    </row>
    <row r="27" spans="2:15" ht="15.75" customHeight="1" x14ac:dyDescent="0.3">
      <c r="B27" s="14">
        <v>700</v>
      </c>
      <c r="C27" s="170" t="s">
        <v>30</v>
      </c>
      <c r="D27" s="174"/>
      <c r="E27" s="67">
        <v>0</v>
      </c>
      <c r="F27" s="68">
        <v>0</v>
      </c>
      <c r="G27" s="143" t="s">
        <v>68</v>
      </c>
      <c r="H27" s="165"/>
      <c r="I27" s="65"/>
      <c r="M27" s="4"/>
      <c r="N27" s="65"/>
      <c r="O27" s="66"/>
    </row>
    <row r="28" spans="2:15" ht="15" customHeight="1" thickBot="1" x14ac:dyDescent="0.35">
      <c r="B28" s="26"/>
      <c r="C28" s="27" t="s">
        <v>16</v>
      </c>
      <c r="D28" s="27"/>
      <c r="E28" s="69">
        <f>SUM(E22:E27)</f>
        <v>3.9625173999703756</v>
      </c>
      <c r="F28" s="70">
        <f>SUM(F22:F27)</f>
        <v>3611.4383583329995</v>
      </c>
      <c r="G28" s="126"/>
      <c r="H28" s="28"/>
      <c r="I28" s="65"/>
      <c r="N28" s="65"/>
      <c r="O28" s="66"/>
    </row>
    <row r="29" spans="2:15" ht="17.25" customHeight="1" x14ac:dyDescent="0.3">
      <c r="B29" s="29"/>
      <c r="C29" s="8"/>
      <c r="D29" s="8"/>
      <c r="E29" s="30"/>
      <c r="F29" s="31"/>
      <c r="G29" s="32"/>
      <c r="I29" s="65"/>
    </row>
    <row r="30" spans="2:15" ht="15" customHeight="1" x14ac:dyDescent="0.3">
      <c r="B30" s="161" t="s">
        <v>20</v>
      </c>
      <c r="C30" s="161"/>
      <c r="D30" s="161"/>
      <c r="E30" s="30">
        <f>E19+E28</f>
        <v>9.5367974488780067</v>
      </c>
      <c r="F30" s="33">
        <f>F19+F28</f>
        <v>8691.8371949074135</v>
      </c>
      <c r="G30" s="34"/>
    </row>
    <row r="31" spans="2:15" x14ac:dyDescent="0.3">
      <c r="B31" s="29" t="s">
        <v>9</v>
      </c>
      <c r="C31" s="55"/>
      <c r="D31" s="35">
        <v>0.2</v>
      </c>
      <c r="E31" s="117">
        <f>E30*D31</f>
        <v>1.9073594897756014</v>
      </c>
      <c r="F31" s="31">
        <f>F30*D31</f>
        <v>1738.3674389814828</v>
      </c>
    </row>
    <row r="32" spans="2:15" x14ac:dyDescent="0.3">
      <c r="B32" s="8" t="s">
        <v>17</v>
      </c>
      <c r="C32" s="8"/>
      <c r="D32" s="8"/>
      <c r="E32" s="30">
        <f>E30+E31</f>
        <v>11.444156938653608</v>
      </c>
      <c r="F32" s="31">
        <f>F30+F31</f>
        <v>10430.204633888896</v>
      </c>
      <c r="G32" s="32"/>
    </row>
    <row r="33" spans="2:8" x14ac:dyDescent="0.3">
      <c r="B33" s="8" t="s">
        <v>25</v>
      </c>
      <c r="C33" s="8"/>
      <c r="D33" s="8"/>
      <c r="E33" s="36" t="s">
        <v>50</v>
      </c>
      <c r="F33" s="31">
        <f>F30*12</f>
        <v>104302.04633888896</v>
      </c>
      <c r="G33" s="37"/>
      <c r="H33" s="38"/>
    </row>
    <row r="34" spans="2:8" ht="14.5" thickBot="1" x14ac:dyDescent="0.35">
      <c r="B34" s="8" t="s">
        <v>26</v>
      </c>
      <c r="C34" s="8"/>
      <c r="D34" s="8"/>
      <c r="E34" s="39" t="s">
        <v>50</v>
      </c>
      <c r="F34" s="40">
        <f>F32*12</f>
        <v>125162.45560666674</v>
      </c>
      <c r="G34" s="41"/>
      <c r="H34" s="42"/>
    </row>
    <row r="35" spans="2:8" ht="15.5" x14ac:dyDescent="0.35">
      <c r="B35" s="132"/>
      <c r="C35" s="132"/>
      <c r="D35" s="132"/>
      <c r="E35" s="132"/>
      <c r="F35" s="132"/>
      <c r="G35" s="130"/>
      <c r="H35" s="2"/>
    </row>
    <row r="36" spans="2:8" ht="15.5" x14ac:dyDescent="0.35">
      <c r="B36" s="118"/>
      <c r="C36" s="2"/>
      <c r="D36" s="2"/>
      <c r="E36" s="2"/>
      <c r="F36" s="2"/>
      <c r="G36" s="2"/>
      <c r="H36" s="2"/>
    </row>
    <row r="37" spans="2:8" ht="15.5" x14ac:dyDescent="0.35">
      <c r="B37" s="2"/>
      <c r="C37" s="2"/>
      <c r="D37" s="2"/>
      <c r="E37" s="2"/>
      <c r="F37" s="2"/>
      <c r="G37" s="2"/>
      <c r="H37" s="2"/>
    </row>
    <row r="38" spans="2:8" x14ac:dyDescent="0.3">
      <c r="B38" s="9" t="s">
        <v>5</v>
      </c>
      <c r="C38" s="9"/>
      <c r="D38" s="9"/>
      <c r="E38" s="9" t="s">
        <v>7</v>
      </c>
    </row>
    <row r="40" spans="2:8" x14ac:dyDescent="0.3">
      <c r="B40" s="53" t="s">
        <v>6</v>
      </c>
      <c r="C40" s="53"/>
      <c r="D40" s="53"/>
      <c r="E40" s="53" t="s">
        <v>6</v>
      </c>
      <c r="F40" s="53"/>
      <c r="G40" s="53"/>
    </row>
    <row r="41" spans="2:8" ht="15.5" x14ac:dyDescent="0.35">
      <c r="B41" s="2"/>
      <c r="C41" s="2"/>
      <c r="D41" s="2"/>
      <c r="E41" s="2"/>
      <c r="F41" s="2"/>
      <c r="G41" s="2"/>
      <c r="H41" s="2"/>
    </row>
  </sheetData>
  <mergeCells count="10">
    <mergeCell ref="B30:D30"/>
    <mergeCell ref="A3:H3"/>
    <mergeCell ref="H16:H18"/>
    <mergeCell ref="G12:G15"/>
    <mergeCell ref="C15:D15"/>
    <mergeCell ref="G16:G18"/>
    <mergeCell ref="C22:D22"/>
    <mergeCell ref="C27:D27"/>
    <mergeCell ref="H22:H27"/>
    <mergeCell ref="G23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tabSelected="1" topLeftCell="A7" workbookViewId="0">
      <selection activeCell="K13" sqref="K13"/>
    </sheetView>
  </sheetViews>
  <sheetFormatPr defaultColWidth="9.1796875" defaultRowHeight="14.5" x14ac:dyDescent="0.35"/>
  <cols>
    <col min="1" max="1" width="9.1796875" style="94" customWidth="1"/>
    <col min="2" max="2" width="7.81640625" style="94" customWidth="1"/>
    <col min="3" max="3" width="14.7265625" style="94" customWidth="1"/>
    <col min="4" max="4" width="14.26953125" style="94" customWidth="1"/>
    <col min="5" max="7" width="14.7265625" style="94" customWidth="1"/>
    <col min="8" max="11" width="9.1796875" style="94"/>
    <col min="12" max="12" width="11" style="94" customWidth="1"/>
    <col min="13" max="16384" width="9.1796875" style="94"/>
  </cols>
  <sheetData>
    <row r="1" spans="1:17" x14ac:dyDescent="0.35">
      <c r="A1" s="71"/>
      <c r="B1" s="71"/>
      <c r="C1" s="71"/>
      <c r="D1" s="71"/>
      <c r="E1" s="71"/>
      <c r="F1" s="71"/>
      <c r="G1" s="72"/>
    </row>
    <row r="2" spans="1:17" x14ac:dyDescent="0.35">
      <c r="A2" s="71"/>
      <c r="B2" s="71"/>
      <c r="C2" s="71"/>
      <c r="D2" s="71"/>
      <c r="E2" s="71"/>
      <c r="F2" s="73"/>
      <c r="G2" s="74"/>
    </row>
    <row r="3" spans="1:17" x14ac:dyDescent="0.35">
      <c r="A3" s="71"/>
      <c r="B3" s="71"/>
      <c r="C3" s="71"/>
      <c r="D3" s="71"/>
      <c r="E3" s="71"/>
      <c r="F3" s="73"/>
      <c r="G3" s="74"/>
      <c r="L3" s="105" t="s">
        <v>10</v>
      </c>
      <c r="M3" s="105" t="s">
        <v>45</v>
      </c>
      <c r="N3" s="106"/>
    </row>
    <row r="4" spans="1:17" ht="15.5" x14ac:dyDescent="0.35">
      <c r="A4" s="71"/>
      <c r="B4" s="119" t="s">
        <v>53</v>
      </c>
      <c r="C4" s="71"/>
      <c r="D4" s="71"/>
      <c r="E4" s="75"/>
      <c r="F4" s="76"/>
      <c r="G4" s="71"/>
      <c r="L4" s="107" t="s">
        <v>47</v>
      </c>
      <c r="M4" s="108">
        <v>911.4</v>
      </c>
      <c r="N4" s="109">
        <f>M4/$M$5</f>
        <v>1</v>
      </c>
      <c r="O4" s="115"/>
      <c r="P4" s="114"/>
    </row>
    <row r="5" spans="1:17" x14ac:dyDescent="0.35">
      <c r="A5" s="71"/>
      <c r="B5" s="71"/>
      <c r="C5" s="71"/>
      <c r="D5" s="71"/>
      <c r="E5" s="71"/>
      <c r="F5" s="76"/>
      <c r="G5" s="71"/>
      <c r="L5" s="110" t="s">
        <v>46</v>
      </c>
      <c r="M5" s="111">
        <f>SUM(M4:M4)</f>
        <v>911.4</v>
      </c>
      <c r="N5" s="110"/>
      <c r="O5" s="113"/>
      <c r="P5" s="114"/>
    </row>
    <row r="6" spans="1:17" x14ac:dyDescent="0.35">
      <c r="A6" s="71"/>
      <c r="B6" s="77" t="s">
        <v>31</v>
      </c>
      <c r="C6" s="78"/>
      <c r="D6" s="79"/>
      <c r="E6" s="80">
        <v>43344</v>
      </c>
      <c r="F6" s="81"/>
      <c r="G6" s="71"/>
      <c r="N6" s="104"/>
      <c r="O6" s="101"/>
      <c r="P6" s="101"/>
    </row>
    <row r="7" spans="1:17" x14ac:dyDescent="0.35">
      <c r="A7" s="71"/>
      <c r="B7" s="82" t="s">
        <v>32</v>
      </c>
      <c r="C7" s="83"/>
      <c r="D7" s="84"/>
      <c r="E7" s="85">
        <v>60</v>
      </c>
      <c r="F7" s="86" t="s">
        <v>21</v>
      </c>
      <c r="G7" s="71"/>
      <c r="N7" s="104"/>
      <c r="O7" s="103"/>
      <c r="P7" s="103"/>
    </row>
    <row r="8" spans="1:17" x14ac:dyDescent="0.35">
      <c r="A8" s="71"/>
      <c r="B8" s="82" t="s">
        <v>33</v>
      </c>
      <c r="C8" s="83"/>
      <c r="D8" s="112">
        <f>E6-1</f>
        <v>43343</v>
      </c>
      <c r="E8" s="116">
        <v>31518.48</v>
      </c>
      <c r="F8" s="86" t="s">
        <v>34</v>
      </c>
      <c r="G8" s="71"/>
      <c r="L8" s="102"/>
      <c r="M8" s="102"/>
      <c r="N8" s="103"/>
      <c r="O8" s="103"/>
      <c r="P8" s="103"/>
    </row>
    <row r="9" spans="1:17" x14ac:dyDescent="0.35">
      <c r="A9" s="71"/>
      <c r="B9" s="82" t="s">
        <v>33</v>
      </c>
      <c r="C9" s="83"/>
      <c r="D9" s="112">
        <f>EDATE(D8,E7)</f>
        <v>45169</v>
      </c>
      <c r="E9" s="116">
        <v>30986.48</v>
      </c>
      <c r="F9" s="86" t="s">
        <v>34</v>
      </c>
      <c r="G9" s="71"/>
      <c r="L9" s="102"/>
      <c r="M9" s="102"/>
      <c r="N9" s="103"/>
      <c r="O9" s="103"/>
      <c r="P9" s="103"/>
    </row>
    <row r="10" spans="1:17" x14ac:dyDescent="0.35">
      <c r="A10" s="71"/>
      <c r="B10" s="82" t="s">
        <v>35</v>
      </c>
      <c r="C10" s="83"/>
      <c r="D10" s="84"/>
      <c r="E10" s="87">
        <f>N4</f>
        <v>1</v>
      </c>
      <c r="F10" s="86"/>
      <c r="G10" s="71"/>
      <c r="L10" s="102"/>
      <c r="M10" s="102"/>
      <c r="N10" s="103"/>
      <c r="O10" s="104"/>
      <c r="P10" s="104"/>
    </row>
    <row r="11" spans="1:17" x14ac:dyDescent="0.35">
      <c r="A11" s="71"/>
      <c r="B11" s="82" t="s">
        <v>36</v>
      </c>
      <c r="C11" s="83"/>
      <c r="D11" s="84"/>
      <c r="E11" s="100">
        <f>ROUND(E8*E10,2)</f>
        <v>31518.48</v>
      </c>
      <c r="F11" s="86" t="s">
        <v>34</v>
      </c>
      <c r="G11" s="71"/>
      <c r="L11" s="102"/>
      <c r="M11" s="102"/>
      <c r="N11" s="103"/>
      <c r="O11" s="104"/>
      <c r="P11" s="104"/>
    </row>
    <row r="12" spans="1:17" x14ac:dyDescent="0.35">
      <c r="A12" s="71"/>
      <c r="B12" s="82" t="s">
        <v>37</v>
      </c>
      <c r="C12" s="83"/>
      <c r="D12" s="84"/>
      <c r="E12" s="100">
        <f>ROUND(E9*E10,2)</f>
        <v>30986.48</v>
      </c>
      <c r="F12" s="86" t="s">
        <v>34</v>
      </c>
      <c r="G12" s="71"/>
      <c r="L12" s="102"/>
      <c r="M12" s="102"/>
      <c r="N12" s="103"/>
      <c r="O12" s="103"/>
      <c r="P12" s="103"/>
      <c r="Q12" s="104"/>
    </row>
    <row r="13" spans="1:17" x14ac:dyDescent="0.35">
      <c r="A13" s="71"/>
      <c r="B13" s="88" t="s">
        <v>51</v>
      </c>
      <c r="C13" s="89"/>
      <c r="D13" s="90"/>
      <c r="E13" s="91">
        <v>4.7E-2</v>
      </c>
      <c r="F13" s="92"/>
      <c r="G13" s="93"/>
      <c r="J13" s="129"/>
      <c r="L13" s="102"/>
      <c r="M13" s="102"/>
      <c r="N13" s="103"/>
      <c r="O13" s="103"/>
      <c r="P13" s="103"/>
      <c r="Q13" s="104"/>
    </row>
    <row r="14" spans="1:17" x14ac:dyDescent="0.35">
      <c r="A14" s="71"/>
      <c r="B14" s="85"/>
      <c r="C14" s="83"/>
      <c r="E14" s="95"/>
      <c r="F14" s="85"/>
      <c r="G14" s="93"/>
      <c r="L14" s="102"/>
      <c r="M14" s="102"/>
      <c r="N14" s="103"/>
      <c r="O14" s="103"/>
      <c r="P14" s="103"/>
      <c r="Q14" s="104"/>
    </row>
    <row r="15" spans="1:17" x14ac:dyDescent="0.35">
      <c r="L15" s="102"/>
      <c r="M15" s="102"/>
      <c r="N15" s="103"/>
      <c r="O15" s="103"/>
      <c r="P15" s="103"/>
      <c r="Q15" s="104"/>
    </row>
    <row r="16" spans="1:17" ht="15" thickBot="1" x14ac:dyDescent="0.4">
      <c r="A16" s="96" t="s">
        <v>38</v>
      </c>
      <c r="B16" s="96" t="s">
        <v>39</v>
      </c>
      <c r="C16" s="96" t="s">
        <v>40</v>
      </c>
      <c r="D16" s="96" t="s">
        <v>41</v>
      </c>
      <c r="E16" s="96" t="s">
        <v>42</v>
      </c>
      <c r="F16" s="96" t="s">
        <v>43</v>
      </c>
      <c r="G16" s="96" t="s">
        <v>44</v>
      </c>
      <c r="L16" s="102"/>
      <c r="M16" s="102"/>
      <c r="N16" s="103"/>
      <c r="O16" s="103"/>
      <c r="P16" s="103"/>
      <c r="Q16" s="104"/>
    </row>
    <row r="17" spans="1:17" x14ac:dyDescent="0.35">
      <c r="A17" s="97">
        <f>E6</f>
        <v>43344</v>
      </c>
      <c r="B17" s="98">
        <v>1</v>
      </c>
      <c r="C17" s="76">
        <f>E11</f>
        <v>31518.48</v>
      </c>
      <c r="D17" s="99">
        <f>ROUND(C17*$E$13/12,2)</f>
        <v>123.45</v>
      </c>
      <c r="E17" s="99">
        <f>F17-D17</f>
        <v>7.8800000000000097</v>
      </c>
      <c r="F17" s="99">
        <f>ROUND(PMT($E$13/12,E7,-E11,E12),2)</f>
        <v>131.33000000000001</v>
      </c>
      <c r="G17" s="99">
        <f>C17-E17</f>
        <v>31510.6</v>
      </c>
      <c r="L17" s="102"/>
      <c r="M17" s="102"/>
      <c r="N17" s="103"/>
      <c r="O17" s="103"/>
      <c r="P17" s="103"/>
      <c r="Q17" s="104"/>
    </row>
    <row r="18" spans="1:17" x14ac:dyDescent="0.35">
      <c r="A18" s="97">
        <f>EDATE(A17,1)</f>
        <v>43374</v>
      </c>
      <c r="B18" s="98">
        <v>2</v>
      </c>
      <c r="C18" s="76">
        <f>G17</f>
        <v>31510.6</v>
      </c>
      <c r="D18" s="99">
        <f t="shared" ref="D18:D75" si="0">ROUND(C18*$E$13/12,2)</f>
        <v>123.42</v>
      </c>
      <c r="E18" s="99">
        <f>F18-D18</f>
        <v>7.9100000000000108</v>
      </c>
      <c r="F18" s="99">
        <f>F17</f>
        <v>131.33000000000001</v>
      </c>
      <c r="G18" s="99">
        <f t="shared" ref="G18:G75" si="1">C18-E18</f>
        <v>31502.69</v>
      </c>
      <c r="L18" s="102"/>
      <c r="M18" s="102"/>
      <c r="N18" s="103"/>
      <c r="O18" s="103"/>
      <c r="P18" s="103"/>
      <c r="Q18" s="104"/>
    </row>
    <row r="19" spans="1:17" x14ac:dyDescent="0.35">
      <c r="A19" s="97">
        <f>EDATE(A18,1)</f>
        <v>43405</v>
      </c>
      <c r="B19" s="98">
        <v>3</v>
      </c>
      <c r="C19" s="76">
        <f>G18</f>
        <v>31502.69</v>
      </c>
      <c r="D19" s="99">
        <f t="shared" si="0"/>
        <v>123.39</v>
      </c>
      <c r="E19" s="99">
        <f>F19-D19</f>
        <v>7.9400000000000119</v>
      </c>
      <c r="F19" s="99">
        <f t="shared" ref="F19:F76" si="2">F18</f>
        <v>131.33000000000001</v>
      </c>
      <c r="G19" s="99">
        <f t="shared" si="1"/>
        <v>31494.75</v>
      </c>
      <c r="L19" s="102"/>
      <c r="M19" s="102"/>
      <c r="N19" s="103"/>
      <c r="O19" s="103"/>
      <c r="P19" s="103"/>
      <c r="Q19" s="104"/>
    </row>
    <row r="20" spans="1:17" x14ac:dyDescent="0.35">
      <c r="A20" s="97">
        <f t="shared" ref="A20:A76" si="3">EDATE(A19,1)</f>
        <v>43435</v>
      </c>
      <c r="B20" s="98">
        <v>4</v>
      </c>
      <c r="C20" s="76">
        <f t="shared" ref="C20:C75" si="4">G19</f>
        <v>31494.75</v>
      </c>
      <c r="D20" s="99">
        <f t="shared" si="0"/>
        <v>123.35</v>
      </c>
      <c r="E20" s="99">
        <f t="shared" ref="E20:E75" si="5">F20-D20</f>
        <v>7.9800000000000182</v>
      </c>
      <c r="F20" s="99">
        <f t="shared" si="2"/>
        <v>131.33000000000001</v>
      </c>
      <c r="G20" s="99">
        <f t="shared" si="1"/>
        <v>31486.77</v>
      </c>
      <c r="L20" s="102"/>
      <c r="M20" s="102"/>
      <c r="N20" s="103"/>
      <c r="O20" s="103"/>
      <c r="P20" s="103"/>
      <c r="Q20" s="104"/>
    </row>
    <row r="21" spans="1:17" x14ac:dyDescent="0.35">
      <c r="A21" s="97">
        <f t="shared" si="3"/>
        <v>43466</v>
      </c>
      <c r="B21" s="98">
        <v>5</v>
      </c>
      <c r="C21" s="76">
        <f t="shared" si="4"/>
        <v>31486.77</v>
      </c>
      <c r="D21" s="99">
        <f t="shared" si="0"/>
        <v>123.32</v>
      </c>
      <c r="E21" s="99">
        <f t="shared" si="5"/>
        <v>8.0100000000000193</v>
      </c>
      <c r="F21" s="99">
        <f t="shared" si="2"/>
        <v>131.33000000000001</v>
      </c>
      <c r="G21" s="99">
        <f t="shared" si="1"/>
        <v>31478.760000000002</v>
      </c>
      <c r="L21" s="102"/>
      <c r="M21" s="102"/>
      <c r="N21" s="103"/>
      <c r="O21" s="103"/>
      <c r="P21" s="103"/>
      <c r="Q21" s="104"/>
    </row>
    <row r="22" spans="1:17" x14ac:dyDescent="0.35">
      <c r="A22" s="97">
        <f t="shared" si="3"/>
        <v>43497</v>
      </c>
      <c r="B22" s="98">
        <v>6</v>
      </c>
      <c r="C22" s="76">
        <f t="shared" si="4"/>
        <v>31478.760000000002</v>
      </c>
      <c r="D22" s="99">
        <f t="shared" si="0"/>
        <v>123.29</v>
      </c>
      <c r="E22" s="99">
        <f t="shared" si="5"/>
        <v>8.0400000000000063</v>
      </c>
      <c r="F22" s="99">
        <f t="shared" si="2"/>
        <v>131.33000000000001</v>
      </c>
      <c r="G22" s="99">
        <f t="shared" si="1"/>
        <v>31470.720000000001</v>
      </c>
      <c r="L22" s="102"/>
      <c r="M22" s="102"/>
      <c r="N22" s="103"/>
      <c r="O22" s="103"/>
      <c r="P22" s="103"/>
      <c r="Q22" s="104"/>
    </row>
    <row r="23" spans="1:17" x14ac:dyDescent="0.35">
      <c r="A23" s="97">
        <f t="shared" si="3"/>
        <v>43525</v>
      </c>
      <c r="B23" s="98">
        <v>7</v>
      </c>
      <c r="C23" s="76">
        <f t="shared" si="4"/>
        <v>31470.720000000001</v>
      </c>
      <c r="D23" s="99">
        <f t="shared" si="0"/>
        <v>123.26</v>
      </c>
      <c r="E23" s="99">
        <f t="shared" si="5"/>
        <v>8.0700000000000074</v>
      </c>
      <c r="F23" s="99">
        <f t="shared" si="2"/>
        <v>131.33000000000001</v>
      </c>
      <c r="G23" s="99">
        <f t="shared" si="1"/>
        <v>31462.65</v>
      </c>
      <c r="L23" s="84"/>
      <c r="M23" s="84"/>
      <c r="N23" s="84"/>
      <c r="O23" s="103"/>
      <c r="P23" s="103"/>
      <c r="Q23" s="104"/>
    </row>
    <row r="24" spans="1:17" x14ac:dyDescent="0.35">
      <c r="A24" s="97">
        <f>EDATE(A23,1)</f>
        <v>43556</v>
      </c>
      <c r="B24" s="98">
        <v>8</v>
      </c>
      <c r="C24" s="76">
        <f t="shared" si="4"/>
        <v>31462.65</v>
      </c>
      <c r="D24" s="99">
        <f t="shared" si="0"/>
        <v>123.23</v>
      </c>
      <c r="E24" s="99">
        <f t="shared" si="5"/>
        <v>8.1000000000000085</v>
      </c>
      <c r="F24" s="99">
        <f t="shared" si="2"/>
        <v>131.33000000000001</v>
      </c>
      <c r="G24" s="99">
        <f t="shared" si="1"/>
        <v>31454.550000000003</v>
      </c>
      <c r="O24" s="103"/>
      <c r="P24" s="103"/>
      <c r="Q24" s="104"/>
    </row>
    <row r="25" spans="1:17" x14ac:dyDescent="0.35">
      <c r="A25" s="97">
        <f t="shared" si="3"/>
        <v>43586</v>
      </c>
      <c r="B25" s="98">
        <v>9</v>
      </c>
      <c r="C25" s="76">
        <f t="shared" si="4"/>
        <v>31454.550000000003</v>
      </c>
      <c r="D25" s="99">
        <f t="shared" si="0"/>
        <v>123.2</v>
      </c>
      <c r="E25" s="99">
        <f t="shared" si="5"/>
        <v>8.1300000000000097</v>
      </c>
      <c r="F25" s="99">
        <f t="shared" si="2"/>
        <v>131.33000000000001</v>
      </c>
      <c r="G25" s="99">
        <f t="shared" si="1"/>
        <v>31446.420000000002</v>
      </c>
      <c r="O25" s="103"/>
      <c r="P25" s="103"/>
      <c r="Q25" s="104"/>
    </row>
    <row r="26" spans="1:17" x14ac:dyDescent="0.35">
      <c r="A26" s="97">
        <f t="shared" si="3"/>
        <v>43617</v>
      </c>
      <c r="B26" s="98">
        <v>10</v>
      </c>
      <c r="C26" s="76">
        <f t="shared" si="4"/>
        <v>31446.420000000002</v>
      </c>
      <c r="D26" s="99">
        <f t="shared" si="0"/>
        <v>123.17</v>
      </c>
      <c r="E26" s="99">
        <f t="shared" si="5"/>
        <v>8.1600000000000108</v>
      </c>
      <c r="F26" s="99">
        <f t="shared" si="2"/>
        <v>131.33000000000001</v>
      </c>
      <c r="G26" s="99">
        <f t="shared" si="1"/>
        <v>31438.260000000002</v>
      </c>
      <c r="O26" s="103"/>
      <c r="P26" s="103"/>
      <c r="Q26" s="104"/>
    </row>
    <row r="27" spans="1:17" x14ac:dyDescent="0.35">
      <c r="A27" s="97">
        <f t="shared" si="3"/>
        <v>43647</v>
      </c>
      <c r="B27" s="98">
        <v>11</v>
      </c>
      <c r="C27" s="76">
        <f t="shared" si="4"/>
        <v>31438.260000000002</v>
      </c>
      <c r="D27" s="99">
        <f t="shared" si="0"/>
        <v>123.13</v>
      </c>
      <c r="E27" s="99">
        <f t="shared" si="5"/>
        <v>8.2000000000000171</v>
      </c>
      <c r="F27" s="99">
        <f>F26</f>
        <v>131.33000000000001</v>
      </c>
      <c r="G27" s="99">
        <f t="shared" si="1"/>
        <v>31430.06</v>
      </c>
      <c r="O27" s="84"/>
      <c r="P27" s="84"/>
      <c r="Q27" s="84"/>
    </row>
    <row r="28" spans="1:17" x14ac:dyDescent="0.35">
      <c r="A28" s="97">
        <f t="shared" si="3"/>
        <v>43678</v>
      </c>
      <c r="B28" s="98">
        <v>12</v>
      </c>
      <c r="C28" s="76">
        <f t="shared" si="4"/>
        <v>31430.06</v>
      </c>
      <c r="D28" s="99">
        <f t="shared" si="0"/>
        <v>123.1</v>
      </c>
      <c r="E28" s="99">
        <f t="shared" si="5"/>
        <v>8.2300000000000182</v>
      </c>
      <c r="F28" s="99">
        <f t="shared" si="2"/>
        <v>131.33000000000001</v>
      </c>
      <c r="G28" s="99">
        <f t="shared" si="1"/>
        <v>31421.83</v>
      </c>
    </row>
    <row r="29" spans="1:17" x14ac:dyDescent="0.35">
      <c r="A29" s="97">
        <f t="shared" si="3"/>
        <v>43709</v>
      </c>
      <c r="B29" s="98">
        <v>13</v>
      </c>
      <c r="C29" s="76">
        <f t="shared" si="4"/>
        <v>31421.83</v>
      </c>
      <c r="D29" s="99">
        <f t="shared" si="0"/>
        <v>123.07</v>
      </c>
      <c r="E29" s="99">
        <f t="shared" si="5"/>
        <v>8.2600000000000193</v>
      </c>
      <c r="F29" s="99">
        <f t="shared" si="2"/>
        <v>131.33000000000001</v>
      </c>
      <c r="G29" s="99">
        <f t="shared" si="1"/>
        <v>31413.570000000003</v>
      </c>
    </row>
    <row r="30" spans="1:17" x14ac:dyDescent="0.35">
      <c r="A30" s="97">
        <f t="shared" si="3"/>
        <v>43739</v>
      </c>
      <c r="B30" s="98">
        <v>14</v>
      </c>
      <c r="C30" s="76">
        <f t="shared" si="4"/>
        <v>31413.570000000003</v>
      </c>
      <c r="D30" s="99">
        <f t="shared" si="0"/>
        <v>123.04</v>
      </c>
      <c r="E30" s="99">
        <f t="shared" si="5"/>
        <v>8.2900000000000063</v>
      </c>
      <c r="F30" s="99">
        <f t="shared" si="2"/>
        <v>131.33000000000001</v>
      </c>
      <c r="G30" s="99">
        <f t="shared" si="1"/>
        <v>31405.280000000002</v>
      </c>
    </row>
    <row r="31" spans="1:17" x14ac:dyDescent="0.35">
      <c r="A31" s="97">
        <f t="shared" si="3"/>
        <v>43770</v>
      </c>
      <c r="B31" s="98">
        <v>15</v>
      </c>
      <c r="C31" s="76">
        <f t="shared" si="4"/>
        <v>31405.280000000002</v>
      </c>
      <c r="D31" s="99">
        <f t="shared" si="0"/>
        <v>123</v>
      </c>
      <c r="E31" s="99">
        <f t="shared" si="5"/>
        <v>8.3300000000000125</v>
      </c>
      <c r="F31" s="99">
        <f t="shared" si="2"/>
        <v>131.33000000000001</v>
      </c>
      <c r="G31" s="99">
        <f t="shared" si="1"/>
        <v>31396.95</v>
      </c>
    </row>
    <row r="32" spans="1:17" x14ac:dyDescent="0.35">
      <c r="A32" s="97">
        <f t="shared" si="3"/>
        <v>43800</v>
      </c>
      <c r="B32" s="98">
        <v>16</v>
      </c>
      <c r="C32" s="76">
        <f t="shared" si="4"/>
        <v>31396.95</v>
      </c>
      <c r="D32" s="99">
        <f t="shared" si="0"/>
        <v>122.97</v>
      </c>
      <c r="E32" s="99">
        <f t="shared" si="5"/>
        <v>8.3600000000000136</v>
      </c>
      <c r="F32" s="99">
        <f t="shared" si="2"/>
        <v>131.33000000000001</v>
      </c>
      <c r="G32" s="99">
        <f t="shared" si="1"/>
        <v>31388.59</v>
      </c>
    </row>
    <row r="33" spans="1:7" x14ac:dyDescent="0.35">
      <c r="A33" s="97">
        <f t="shared" si="3"/>
        <v>43831</v>
      </c>
      <c r="B33" s="98">
        <v>17</v>
      </c>
      <c r="C33" s="76">
        <f t="shared" si="4"/>
        <v>31388.59</v>
      </c>
      <c r="D33" s="99">
        <f t="shared" si="0"/>
        <v>122.94</v>
      </c>
      <c r="E33" s="99">
        <f t="shared" si="5"/>
        <v>8.3900000000000148</v>
      </c>
      <c r="F33" s="99">
        <f t="shared" si="2"/>
        <v>131.33000000000001</v>
      </c>
      <c r="G33" s="99">
        <f t="shared" si="1"/>
        <v>31380.2</v>
      </c>
    </row>
    <row r="34" spans="1:7" x14ac:dyDescent="0.35">
      <c r="A34" s="97">
        <f t="shared" si="3"/>
        <v>43862</v>
      </c>
      <c r="B34" s="98">
        <v>18</v>
      </c>
      <c r="C34" s="76">
        <f t="shared" si="4"/>
        <v>31380.2</v>
      </c>
      <c r="D34" s="99">
        <f t="shared" si="0"/>
        <v>122.91</v>
      </c>
      <c r="E34" s="99">
        <f t="shared" si="5"/>
        <v>8.4200000000000159</v>
      </c>
      <c r="F34" s="99">
        <f t="shared" si="2"/>
        <v>131.33000000000001</v>
      </c>
      <c r="G34" s="99">
        <f t="shared" si="1"/>
        <v>31371.780000000002</v>
      </c>
    </row>
    <row r="35" spans="1:7" x14ac:dyDescent="0.35">
      <c r="A35" s="97">
        <f t="shared" si="3"/>
        <v>43891</v>
      </c>
      <c r="B35" s="98">
        <v>19</v>
      </c>
      <c r="C35" s="76">
        <f t="shared" si="4"/>
        <v>31371.780000000002</v>
      </c>
      <c r="D35" s="99">
        <f t="shared" si="0"/>
        <v>122.87</v>
      </c>
      <c r="E35" s="99">
        <f t="shared" si="5"/>
        <v>8.460000000000008</v>
      </c>
      <c r="F35" s="99">
        <f t="shared" si="2"/>
        <v>131.33000000000001</v>
      </c>
      <c r="G35" s="99">
        <f t="shared" si="1"/>
        <v>31363.320000000003</v>
      </c>
    </row>
    <row r="36" spans="1:7" x14ac:dyDescent="0.35">
      <c r="A36" s="97">
        <f t="shared" si="3"/>
        <v>43922</v>
      </c>
      <c r="B36" s="98">
        <v>20</v>
      </c>
      <c r="C36" s="76">
        <f t="shared" si="4"/>
        <v>31363.320000000003</v>
      </c>
      <c r="D36" s="99">
        <f t="shared" si="0"/>
        <v>122.84</v>
      </c>
      <c r="E36" s="99">
        <f t="shared" si="5"/>
        <v>8.4900000000000091</v>
      </c>
      <c r="F36" s="99">
        <f t="shared" si="2"/>
        <v>131.33000000000001</v>
      </c>
      <c r="G36" s="99">
        <f t="shared" si="1"/>
        <v>31354.83</v>
      </c>
    </row>
    <row r="37" spans="1:7" x14ac:dyDescent="0.35">
      <c r="A37" s="97">
        <f t="shared" si="3"/>
        <v>43952</v>
      </c>
      <c r="B37" s="98">
        <v>21</v>
      </c>
      <c r="C37" s="76">
        <f t="shared" si="4"/>
        <v>31354.83</v>
      </c>
      <c r="D37" s="99">
        <f t="shared" si="0"/>
        <v>122.81</v>
      </c>
      <c r="E37" s="99">
        <f t="shared" si="5"/>
        <v>8.5200000000000102</v>
      </c>
      <c r="F37" s="99">
        <f t="shared" si="2"/>
        <v>131.33000000000001</v>
      </c>
      <c r="G37" s="99">
        <f t="shared" si="1"/>
        <v>31346.31</v>
      </c>
    </row>
    <row r="38" spans="1:7" x14ac:dyDescent="0.35">
      <c r="A38" s="97">
        <f t="shared" si="3"/>
        <v>43983</v>
      </c>
      <c r="B38" s="98">
        <v>22</v>
      </c>
      <c r="C38" s="76">
        <f t="shared" si="4"/>
        <v>31346.31</v>
      </c>
      <c r="D38" s="99">
        <f t="shared" si="0"/>
        <v>122.77</v>
      </c>
      <c r="E38" s="99">
        <f t="shared" si="5"/>
        <v>8.5600000000000165</v>
      </c>
      <c r="F38" s="99">
        <f t="shared" si="2"/>
        <v>131.33000000000001</v>
      </c>
      <c r="G38" s="99">
        <f t="shared" si="1"/>
        <v>31337.75</v>
      </c>
    </row>
    <row r="39" spans="1:7" x14ac:dyDescent="0.35">
      <c r="A39" s="97">
        <f t="shared" si="3"/>
        <v>44013</v>
      </c>
      <c r="B39" s="98">
        <v>23</v>
      </c>
      <c r="C39" s="76">
        <f t="shared" si="4"/>
        <v>31337.75</v>
      </c>
      <c r="D39" s="99">
        <f t="shared" si="0"/>
        <v>122.74</v>
      </c>
      <c r="E39" s="99">
        <f t="shared" si="5"/>
        <v>8.5900000000000176</v>
      </c>
      <c r="F39" s="99">
        <f t="shared" si="2"/>
        <v>131.33000000000001</v>
      </c>
      <c r="G39" s="99">
        <f t="shared" si="1"/>
        <v>31329.16</v>
      </c>
    </row>
    <row r="40" spans="1:7" x14ac:dyDescent="0.35">
      <c r="A40" s="97">
        <f t="shared" si="3"/>
        <v>44044</v>
      </c>
      <c r="B40" s="98">
        <v>24</v>
      </c>
      <c r="C40" s="76">
        <f t="shared" si="4"/>
        <v>31329.16</v>
      </c>
      <c r="D40" s="99">
        <f t="shared" si="0"/>
        <v>122.71</v>
      </c>
      <c r="E40" s="99">
        <f t="shared" si="5"/>
        <v>8.6200000000000188</v>
      </c>
      <c r="F40" s="99">
        <f t="shared" si="2"/>
        <v>131.33000000000001</v>
      </c>
      <c r="G40" s="99">
        <f t="shared" si="1"/>
        <v>31320.54</v>
      </c>
    </row>
    <row r="41" spans="1:7" x14ac:dyDescent="0.35">
      <c r="A41" s="97">
        <f t="shared" si="3"/>
        <v>44075</v>
      </c>
      <c r="B41" s="98">
        <v>25</v>
      </c>
      <c r="C41" s="76">
        <f t="shared" si="4"/>
        <v>31320.54</v>
      </c>
      <c r="D41" s="99">
        <f t="shared" si="0"/>
        <v>122.67</v>
      </c>
      <c r="E41" s="99">
        <f t="shared" si="5"/>
        <v>8.6600000000000108</v>
      </c>
      <c r="F41" s="99">
        <f t="shared" si="2"/>
        <v>131.33000000000001</v>
      </c>
      <c r="G41" s="99">
        <f t="shared" si="1"/>
        <v>31311.88</v>
      </c>
    </row>
    <row r="42" spans="1:7" x14ac:dyDescent="0.35">
      <c r="A42" s="97">
        <f t="shared" si="3"/>
        <v>44105</v>
      </c>
      <c r="B42" s="98">
        <v>26</v>
      </c>
      <c r="C42" s="76">
        <f t="shared" si="4"/>
        <v>31311.88</v>
      </c>
      <c r="D42" s="99">
        <f t="shared" si="0"/>
        <v>122.64</v>
      </c>
      <c r="E42" s="99">
        <f t="shared" si="5"/>
        <v>8.6900000000000119</v>
      </c>
      <c r="F42" s="99">
        <f t="shared" si="2"/>
        <v>131.33000000000001</v>
      </c>
      <c r="G42" s="99">
        <f t="shared" si="1"/>
        <v>31303.190000000002</v>
      </c>
    </row>
    <row r="43" spans="1:7" x14ac:dyDescent="0.35">
      <c r="A43" s="97">
        <f t="shared" si="3"/>
        <v>44136</v>
      </c>
      <c r="B43" s="98">
        <v>27</v>
      </c>
      <c r="C43" s="76">
        <f t="shared" si="4"/>
        <v>31303.190000000002</v>
      </c>
      <c r="D43" s="99">
        <f t="shared" si="0"/>
        <v>122.6</v>
      </c>
      <c r="E43" s="99">
        <f t="shared" si="5"/>
        <v>8.7300000000000182</v>
      </c>
      <c r="F43" s="99">
        <f t="shared" si="2"/>
        <v>131.33000000000001</v>
      </c>
      <c r="G43" s="99">
        <f t="shared" si="1"/>
        <v>31294.460000000003</v>
      </c>
    </row>
    <row r="44" spans="1:7" x14ac:dyDescent="0.35">
      <c r="A44" s="97">
        <f t="shared" si="3"/>
        <v>44166</v>
      </c>
      <c r="B44" s="98">
        <v>28</v>
      </c>
      <c r="C44" s="76">
        <f t="shared" si="4"/>
        <v>31294.460000000003</v>
      </c>
      <c r="D44" s="99">
        <f t="shared" si="0"/>
        <v>122.57</v>
      </c>
      <c r="E44" s="99">
        <f t="shared" si="5"/>
        <v>8.7600000000000193</v>
      </c>
      <c r="F44" s="99">
        <f t="shared" si="2"/>
        <v>131.33000000000001</v>
      </c>
      <c r="G44" s="99">
        <f t="shared" si="1"/>
        <v>31285.700000000004</v>
      </c>
    </row>
    <row r="45" spans="1:7" x14ac:dyDescent="0.35">
      <c r="A45" s="97">
        <f t="shared" si="3"/>
        <v>44197</v>
      </c>
      <c r="B45" s="98">
        <v>29</v>
      </c>
      <c r="C45" s="76">
        <f t="shared" si="4"/>
        <v>31285.700000000004</v>
      </c>
      <c r="D45" s="99">
        <f t="shared" si="0"/>
        <v>122.54</v>
      </c>
      <c r="E45" s="99">
        <f t="shared" si="5"/>
        <v>8.7900000000000063</v>
      </c>
      <c r="F45" s="99">
        <f t="shared" si="2"/>
        <v>131.33000000000001</v>
      </c>
      <c r="G45" s="99">
        <f t="shared" si="1"/>
        <v>31276.910000000003</v>
      </c>
    </row>
    <row r="46" spans="1:7" x14ac:dyDescent="0.35">
      <c r="A46" s="97">
        <f t="shared" si="3"/>
        <v>44228</v>
      </c>
      <c r="B46" s="98">
        <v>30</v>
      </c>
      <c r="C46" s="76">
        <f t="shared" si="4"/>
        <v>31276.910000000003</v>
      </c>
      <c r="D46" s="99">
        <f t="shared" si="0"/>
        <v>122.5</v>
      </c>
      <c r="E46" s="99">
        <f t="shared" si="5"/>
        <v>8.8300000000000125</v>
      </c>
      <c r="F46" s="99">
        <f t="shared" si="2"/>
        <v>131.33000000000001</v>
      </c>
      <c r="G46" s="99">
        <f t="shared" si="1"/>
        <v>31268.080000000002</v>
      </c>
    </row>
    <row r="47" spans="1:7" x14ac:dyDescent="0.35">
      <c r="A47" s="97">
        <f t="shared" si="3"/>
        <v>44256</v>
      </c>
      <c r="B47" s="98">
        <v>31</v>
      </c>
      <c r="C47" s="76">
        <f t="shared" si="4"/>
        <v>31268.080000000002</v>
      </c>
      <c r="D47" s="99">
        <f t="shared" si="0"/>
        <v>122.47</v>
      </c>
      <c r="E47" s="99">
        <f t="shared" si="5"/>
        <v>8.8600000000000136</v>
      </c>
      <c r="F47" s="99">
        <f t="shared" si="2"/>
        <v>131.33000000000001</v>
      </c>
      <c r="G47" s="99">
        <f t="shared" si="1"/>
        <v>31259.22</v>
      </c>
    </row>
    <row r="48" spans="1:7" x14ac:dyDescent="0.35">
      <c r="A48" s="97">
        <f t="shared" si="3"/>
        <v>44287</v>
      </c>
      <c r="B48" s="98">
        <v>32</v>
      </c>
      <c r="C48" s="76">
        <f t="shared" si="4"/>
        <v>31259.22</v>
      </c>
      <c r="D48" s="99">
        <f t="shared" si="0"/>
        <v>122.43</v>
      </c>
      <c r="E48" s="99">
        <f t="shared" si="5"/>
        <v>8.9000000000000057</v>
      </c>
      <c r="F48" s="99">
        <f t="shared" si="2"/>
        <v>131.33000000000001</v>
      </c>
      <c r="G48" s="99">
        <f t="shared" si="1"/>
        <v>31250.32</v>
      </c>
    </row>
    <row r="49" spans="1:7" x14ac:dyDescent="0.35">
      <c r="A49" s="97">
        <f t="shared" si="3"/>
        <v>44317</v>
      </c>
      <c r="B49" s="98">
        <v>33</v>
      </c>
      <c r="C49" s="76">
        <f t="shared" si="4"/>
        <v>31250.32</v>
      </c>
      <c r="D49" s="99">
        <f t="shared" si="0"/>
        <v>122.4</v>
      </c>
      <c r="E49" s="99">
        <f t="shared" si="5"/>
        <v>8.9300000000000068</v>
      </c>
      <c r="F49" s="99">
        <f t="shared" si="2"/>
        <v>131.33000000000001</v>
      </c>
      <c r="G49" s="99">
        <f t="shared" si="1"/>
        <v>31241.39</v>
      </c>
    </row>
    <row r="50" spans="1:7" x14ac:dyDescent="0.35">
      <c r="A50" s="97">
        <f t="shared" si="3"/>
        <v>44348</v>
      </c>
      <c r="B50" s="98">
        <v>34</v>
      </c>
      <c r="C50" s="76">
        <f t="shared" si="4"/>
        <v>31241.39</v>
      </c>
      <c r="D50" s="99">
        <f t="shared" si="0"/>
        <v>122.36</v>
      </c>
      <c r="E50" s="99">
        <f t="shared" si="5"/>
        <v>8.9700000000000131</v>
      </c>
      <c r="F50" s="99">
        <f t="shared" si="2"/>
        <v>131.33000000000001</v>
      </c>
      <c r="G50" s="99">
        <f t="shared" si="1"/>
        <v>31232.42</v>
      </c>
    </row>
    <row r="51" spans="1:7" x14ac:dyDescent="0.35">
      <c r="A51" s="97">
        <f t="shared" si="3"/>
        <v>44378</v>
      </c>
      <c r="B51" s="98">
        <v>35</v>
      </c>
      <c r="C51" s="76">
        <f t="shared" si="4"/>
        <v>31232.42</v>
      </c>
      <c r="D51" s="99">
        <f t="shared" si="0"/>
        <v>122.33</v>
      </c>
      <c r="E51" s="99">
        <f t="shared" si="5"/>
        <v>9.0000000000000142</v>
      </c>
      <c r="F51" s="99">
        <f t="shared" si="2"/>
        <v>131.33000000000001</v>
      </c>
      <c r="G51" s="99">
        <f t="shared" si="1"/>
        <v>31223.42</v>
      </c>
    </row>
    <row r="52" spans="1:7" x14ac:dyDescent="0.35">
      <c r="A52" s="97">
        <f t="shared" si="3"/>
        <v>44409</v>
      </c>
      <c r="B52" s="98">
        <v>36</v>
      </c>
      <c r="C52" s="76">
        <f t="shared" si="4"/>
        <v>31223.42</v>
      </c>
      <c r="D52" s="99">
        <f t="shared" si="0"/>
        <v>122.29</v>
      </c>
      <c r="E52" s="99">
        <f t="shared" si="5"/>
        <v>9.0400000000000063</v>
      </c>
      <c r="F52" s="99">
        <f t="shared" si="2"/>
        <v>131.33000000000001</v>
      </c>
      <c r="G52" s="99">
        <f t="shared" si="1"/>
        <v>31214.379999999997</v>
      </c>
    </row>
    <row r="53" spans="1:7" x14ac:dyDescent="0.35">
      <c r="A53" s="97">
        <f t="shared" si="3"/>
        <v>44440</v>
      </c>
      <c r="B53" s="98">
        <v>37</v>
      </c>
      <c r="C53" s="76">
        <f t="shared" si="4"/>
        <v>31214.379999999997</v>
      </c>
      <c r="D53" s="99">
        <f t="shared" si="0"/>
        <v>122.26</v>
      </c>
      <c r="E53" s="99">
        <f t="shared" si="5"/>
        <v>9.0700000000000074</v>
      </c>
      <c r="F53" s="99">
        <f t="shared" si="2"/>
        <v>131.33000000000001</v>
      </c>
      <c r="G53" s="99">
        <f t="shared" si="1"/>
        <v>31205.309999999998</v>
      </c>
    </row>
    <row r="54" spans="1:7" x14ac:dyDescent="0.35">
      <c r="A54" s="97">
        <f t="shared" si="3"/>
        <v>44470</v>
      </c>
      <c r="B54" s="98">
        <v>38</v>
      </c>
      <c r="C54" s="76">
        <f t="shared" si="4"/>
        <v>31205.309999999998</v>
      </c>
      <c r="D54" s="99">
        <f t="shared" si="0"/>
        <v>122.22</v>
      </c>
      <c r="E54" s="99">
        <f t="shared" si="5"/>
        <v>9.1100000000000136</v>
      </c>
      <c r="F54" s="99">
        <f t="shared" si="2"/>
        <v>131.33000000000001</v>
      </c>
      <c r="G54" s="99">
        <f t="shared" si="1"/>
        <v>31196.199999999997</v>
      </c>
    </row>
    <row r="55" spans="1:7" x14ac:dyDescent="0.35">
      <c r="A55" s="97">
        <f t="shared" si="3"/>
        <v>44501</v>
      </c>
      <c r="B55" s="98">
        <v>39</v>
      </c>
      <c r="C55" s="76">
        <f t="shared" si="4"/>
        <v>31196.199999999997</v>
      </c>
      <c r="D55" s="99">
        <f t="shared" si="0"/>
        <v>122.19</v>
      </c>
      <c r="E55" s="99">
        <f t="shared" si="5"/>
        <v>9.1400000000000148</v>
      </c>
      <c r="F55" s="99">
        <f t="shared" si="2"/>
        <v>131.33000000000001</v>
      </c>
      <c r="G55" s="99">
        <f t="shared" si="1"/>
        <v>31187.059999999998</v>
      </c>
    </row>
    <row r="56" spans="1:7" x14ac:dyDescent="0.35">
      <c r="A56" s="97">
        <f t="shared" si="3"/>
        <v>44531</v>
      </c>
      <c r="B56" s="98">
        <v>40</v>
      </c>
      <c r="C56" s="76">
        <f t="shared" si="4"/>
        <v>31187.059999999998</v>
      </c>
      <c r="D56" s="99">
        <f t="shared" si="0"/>
        <v>122.15</v>
      </c>
      <c r="E56" s="99">
        <f t="shared" si="5"/>
        <v>9.1800000000000068</v>
      </c>
      <c r="F56" s="99">
        <f t="shared" si="2"/>
        <v>131.33000000000001</v>
      </c>
      <c r="G56" s="99">
        <f t="shared" si="1"/>
        <v>31177.879999999997</v>
      </c>
    </row>
    <row r="57" spans="1:7" x14ac:dyDescent="0.35">
      <c r="A57" s="97">
        <f t="shared" si="3"/>
        <v>44562</v>
      </c>
      <c r="B57" s="98">
        <v>41</v>
      </c>
      <c r="C57" s="76">
        <f t="shared" si="4"/>
        <v>31177.879999999997</v>
      </c>
      <c r="D57" s="99">
        <f t="shared" si="0"/>
        <v>122.11</v>
      </c>
      <c r="E57" s="99">
        <f t="shared" si="5"/>
        <v>9.2200000000000131</v>
      </c>
      <c r="F57" s="99">
        <f t="shared" si="2"/>
        <v>131.33000000000001</v>
      </c>
      <c r="G57" s="99">
        <f t="shared" si="1"/>
        <v>31168.659999999996</v>
      </c>
    </row>
    <row r="58" spans="1:7" x14ac:dyDescent="0.35">
      <c r="A58" s="97">
        <f t="shared" si="3"/>
        <v>44593</v>
      </c>
      <c r="B58" s="98">
        <v>42</v>
      </c>
      <c r="C58" s="76">
        <f t="shared" si="4"/>
        <v>31168.659999999996</v>
      </c>
      <c r="D58" s="99">
        <f t="shared" si="0"/>
        <v>122.08</v>
      </c>
      <c r="E58" s="99">
        <f t="shared" si="5"/>
        <v>9.2500000000000142</v>
      </c>
      <c r="F58" s="99">
        <f t="shared" si="2"/>
        <v>131.33000000000001</v>
      </c>
      <c r="G58" s="99">
        <f t="shared" si="1"/>
        <v>31159.409999999996</v>
      </c>
    </row>
    <row r="59" spans="1:7" x14ac:dyDescent="0.35">
      <c r="A59" s="97">
        <f t="shared" si="3"/>
        <v>44621</v>
      </c>
      <c r="B59" s="98">
        <v>43</v>
      </c>
      <c r="C59" s="76">
        <f t="shared" si="4"/>
        <v>31159.409999999996</v>
      </c>
      <c r="D59" s="99">
        <f t="shared" si="0"/>
        <v>122.04</v>
      </c>
      <c r="E59" s="99">
        <f>F59-D59</f>
        <v>9.2900000000000063</v>
      </c>
      <c r="F59" s="99">
        <f t="shared" si="2"/>
        <v>131.33000000000001</v>
      </c>
      <c r="G59" s="99">
        <f>C59-E59</f>
        <v>31150.119999999995</v>
      </c>
    </row>
    <row r="60" spans="1:7" x14ac:dyDescent="0.35">
      <c r="A60" s="97">
        <f t="shared" si="3"/>
        <v>44652</v>
      </c>
      <c r="B60" s="98">
        <v>44</v>
      </c>
      <c r="C60" s="76">
        <f t="shared" si="4"/>
        <v>31150.119999999995</v>
      </c>
      <c r="D60" s="99">
        <f t="shared" si="0"/>
        <v>122</v>
      </c>
      <c r="E60" s="99">
        <f t="shared" si="5"/>
        <v>9.3300000000000125</v>
      </c>
      <c r="F60" s="99">
        <f t="shared" si="2"/>
        <v>131.33000000000001</v>
      </c>
      <c r="G60" s="99">
        <f t="shared" si="1"/>
        <v>31140.789999999994</v>
      </c>
    </row>
    <row r="61" spans="1:7" x14ac:dyDescent="0.35">
      <c r="A61" s="97">
        <f t="shared" si="3"/>
        <v>44682</v>
      </c>
      <c r="B61" s="98">
        <v>45</v>
      </c>
      <c r="C61" s="76">
        <f t="shared" si="4"/>
        <v>31140.789999999994</v>
      </c>
      <c r="D61" s="99">
        <f t="shared" si="0"/>
        <v>121.97</v>
      </c>
      <c r="E61" s="99">
        <f t="shared" si="5"/>
        <v>9.3600000000000136</v>
      </c>
      <c r="F61" s="99">
        <f t="shared" si="2"/>
        <v>131.33000000000001</v>
      </c>
      <c r="G61" s="99">
        <f t="shared" si="1"/>
        <v>31131.429999999993</v>
      </c>
    </row>
    <row r="62" spans="1:7" x14ac:dyDescent="0.35">
      <c r="A62" s="97">
        <f t="shared" si="3"/>
        <v>44713</v>
      </c>
      <c r="B62" s="98">
        <v>46</v>
      </c>
      <c r="C62" s="76">
        <f t="shared" si="4"/>
        <v>31131.429999999993</v>
      </c>
      <c r="D62" s="99">
        <f t="shared" si="0"/>
        <v>121.93</v>
      </c>
      <c r="E62" s="99">
        <f t="shared" si="5"/>
        <v>9.4000000000000057</v>
      </c>
      <c r="F62" s="99">
        <f t="shared" si="2"/>
        <v>131.33000000000001</v>
      </c>
      <c r="G62" s="99">
        <f t="shared" si="1"/>
        <v>31122.029999999992</v>
      </c>
    </row>
    <row r="63" spans="1:7" x14ac:dyDescent="0.35">
      <c r="A63" s="97">
        <f t="shared" si="3"/>
        <v>44743</v>
      </c>
      <c r="B63" s="98">
        <v>47</v>
      </c>
      <c r="C63" s="76">
        <f t="shared" si="4"/>
        <v>31122.029999999992</v>
      </c>
      <c r="D63" s="99">
        <f t="shared" si="0"/>
        <v>121.89</v>
      </c>
      <c r="E63" s="99">
        <f t="shared" si="5"/>
        <v>9.4400000000000119</v>
      </c>
      <c r="F63" s="99">
        <f t="shared" si="2"/>
        <v>131.33000000000001</v>
      </c>
      <c r="G63" s="99">
        <f t="shared" si="1"/>
        <v>31112.589999999993</v>
      </c>
    </row>
    <row r="64" spans="1:7" x14ac:dyDescent="0.35">
      <c r="A64" s="97">
        <f t="shared" si="3"/>
        <v>44774</v>
      </c>
      <c r="B64" s="98">
        <v>48</v>
      </c>
      <c r="C64" s="76">
        <f t="shared" si="4"/>
        <v>31112.589999999993</v>
      </c>
      <c r="D64" s="99">
        <f t="shared" si="0"/>
        <v>121.86</v>
      </c>
      <c r="E64" s="99">
        <f t="shared" si="5"/>
        <v>9.4700000000000131</v>
      </c>
      <c r="F64" s="99">
        <f t="shared" si="2"/>
        <v>131.33000000000001</v>
      </c>
      <c r="G64" s="99">
        <f t="shared" si="1"/>
        <v>31103.119999999992</v>
      </c>
    </row>
    <row r="65" spans="1:7" x14ac:dyDescent="0.35">
      <c r="A65" s="97">
        <f t="shared" si="3"/>
        <v>44805</v>
      </c>
      <c r="B65" s="98">
        <v>49</v>
      </c>
      <c r="C65" s="76">
        <f t="shared" si="4"/>
        <v>31103.119999999992</v>
      </c>
      <c r="D65" s="99">
        <f t="shared" si="0"/>
        <v>121.82</v>
      </c>
      <c r="E65" s="99">
        <f t="shared" si="5"/>
        <v>9.5100000000000193</v>
      </c>
      <c r="F65" s="99">
        <f t="shared" si="2"/>
        <v>131.33000000000001</v>
      </c>
      <c r="G65" s="99">
        <f t="shared" si="1"/>
        <v>31093.609999999993</v>
      </c>
    </row>
    <row r="66" spans="1:7" x14ac:dyDescent="0.35">
      <c r="A66" s="97">
        <f t="shared" si="3"/>
        <v>44835</v>
      </c>
      <c r="B66" s="98">
        <v>50</v>
      </c>
      <c r="C66" s="76">
        <f t="shared" si="4"/>
        <v>31093.609999999993</v>
      </c>
      <c r="D66" s="99">
        <f t="shared" si="0"/>
        <v>121.78</v>
      </c>
      <c r="E66" s="99">
        <f t="shared" si="5"/>
        <v>9.5500000000000114</v>
      </c>
      <c r="F66" s="99">
        <f t="shared" si="2"/>
        <v>131.33000000000001</v>
      </c>
      <c r="G66" s="99">
        <f t="shared" si="1"/>
        <v>31084.059999999994</v>
      </c>
    </row>
    <row r="67" spans="1:7" x14ac:dyDescent="0.35">
      <c r="A67" s="97">
        <f t="shared" si="3"/>
        <v>44866</v>
      </c>
      <c r="B67" s="98">
        <v>51</v>
      </c>
      <c r="C67" s="76">
        <f t="shared" si="4"/>
        <v>31084.059999999994</v>
      </c>
      <c r="D67" s="99">
        <f t="shared" si="0"/>
        <v>121.75</v>
      </c>
      <c r="E67" s="99">
        <f t="shared" si="5"/>
        <v>9.5800000000000125</v>
      </c>
      <c r="F67" s="99">
        <f t="shared" si="2"/>
        <v>131.33000000000001</v>
      </c>
      <c r="G67" s="99">
        <f t="shared" si="1"/>
        <v>31074.479999999992</v>
      </c>
    </row>
    <row r="68" spans="1:7" x14ac:dyDescent="0.35">
      <c r="A68" s="97">
        <f t="shared" si="3"/>
        <v>44896</v>
      </c>
      <c r="B68" s="98">
        <v>52</v>
      </c>
      <c r="C68" s="76">
        <f t="shared" si="4"/>
        <v>31074.479999999992</v>
      </c>
      <c r="D68" s="99">
        <f t="shared" si="0"/>
        <v>121.71</v>
      </c>
      <c r="E68" s="99">
        <f t="shared" si="5"/>
        <v>9.6200000000000188</v>
      </c>
      <c r="F68" s="99">
        <f t="shared" si="2"/>
        <v>131.33000000000001</v>
      </c>
      <c r="G68" s="99">
        <f t="shared" si="1"/>
        <v>31064.859999999993</v>
      </c>
    </row>
    <row r="69" spans="1:7" x14ac:dyDescent="0.35">
      <c r="A69" s="97">
        <f t="shared" si="3"/>
        <v>44927</v>
      </c>
      <c r="B69" s="98">
        <v>53</v>
      </c>
      <c r="C69" s="76">
        <f t="shared" si="4"/>
        <v>31064.859999999993</v>
      </c>
      <c r="D69" s="99">
        <f t="shared" si="0"/>
        <v>121.67</v>
      </c>
      <c r="E69" s="99">
        <f t="shared" si="5"/>
        <v>9.6600000000000108</v>
      </c>
      <c r="F69" s="99">
        <f t="shared" si="2"/>
        <v>131.33000000000001</v>
      </c>
      <c r="G69" s="99">
        <f t="shared" si="1"/>
        <v>31055.199999999993</v>
      </c>
    </row>
    <row r="70" spans="1:7" x14ac:dyDescent="0.35">
      <c r="A70" s="97">
        <f t="shared" si="3"/>
        <v>44958</v>
      </c>
      <c r="B70" s="98">
        <v>54</v>
      </c>
      <c r="C70" s="76">
        <f t="shared" si="4"/>
        <v>31055.199999999993</v>
      </c>
      <c r="D70" s="99">
        <f t="shared" si="0"/>
        <v>121.63</v>
      </c>
      <c r="E70" s="99">
        <f t="shared" si="5"/>
        <v>9.7000000000000171</v>
      </c>
      <c r="F70" s="99">
        <f t="shared" si="2"/>
        <v>131.33000000000001</v>
      </c>
      <c r="G70" s="99">
        <f t="shared" si="1"/>
        <v>31045.499999999993</v>
      </c>
    </row>
    <row r="71" spans="1:7" x14ac:dyDescent="0.35">
      <c r="A71" s="97">
        <f t="shared" si="3"/>
        <v>44986</v>
      </c>
      <c r="B71" s="98">
        <v>55</v>
      </c>
      <c r="C71" s="76">
        <f t="shared" si="4"/>
        <v>31045.499999999993</v>
      </c>
      <c r="D71" s="99">
        <f t="shared" si="0"/>
        <v>121.59</v>
      </c>
      <c r="E71" s="99">
        <f t="shared" si="5"/>
        <v>9.7400000000000091</v>
      </c>
      <c r="F71" s="99">
        <f t="shared" si="2"/>
        <v>131.33000000000001</v>
      </c>
      <c r="G71" s="99">
        <f t="shared" si="1"/>
        <v>31035.759999999991</v>
      </c>
    </row>
    <row r="72" spans="1:7" x14ac:dyDescent="0.35">
      <c r="A72" s="97">
        <f t="shared" si="3"/>
        <v>45017</v>
      </c>
      <c r="B72" s="98">
        <v>56</v>
      </c>
      <c r="C72" s="76">
        <f t="shared" si="4"/>
        <v>31035.759999999991</v>
      </c>
      <c r="D72" s="99">
        <f t="shared" si="0"/>
        <v>121.56</v>
      </c>
      <c r="E72" s="99">
        <f t="shared" si="5"/>
        <v>9.7700000000000102</v>
      </c>
      <c r="F72" s="99">
        <f t="shared" si="2"/>
        <v>131.33000000000001</v>
      </c>
      <c r="G72" s="99">
        <f t="shared" si="1"/>
        <v>31025.989999999991</v>
      </c>
    </row>
    <row r="73" spans="1:7" x14ac:dyDescent="0.35">
      <c r="A73" s="97">
        <f t="shared" si="3"/>
        <v>45047</v>
      </c>
      <c r="B73" s="98">
        <v>57</v>
      </c>
      <c r="C73" s="76">
        <f t="shared" si="4"/>
        <v>31025.989999999991</v>
      </c>
      <c r="D73" s="99">
        <f t="shared" si="0"/>
        <v>121.52</v>
      </c>
      <c r="E73" s="99">
        <f t="shared" si="5"/>
        <v>9.8100000000000165</v>
      </c>
      <c r="F73" s="99">
        <f t="shared" si="2"/>
        <v>131.33000000000001</v>
      </c>
      <c r="G73" s="99">
        <f t="shared" si="1"/>
        <v>31016.179999999989</v>
      </c>
    </row>
    <row r="74" spans="1:7" x14ac:dyDescent="0.35">
      <c r="A74" s="97">
        <f t="shared" si="3"/>
        <v>45078</v>
      </c>
      <c r="B74" s="98">
        <v>58</v>
      </c>
      <c r="C74" s="76">
        <f t="shared" si="4"/>
        <v>31016.179999999989</v>
      </c>
      <c r="D74" s="99">
        <f t="shared" si="0"/>
        <v>121.48</v>
      </c>
      <c r="E74" s="99">
        <f t="shared" si="5"/>
        <v>9.8500000000000085</v>
      </c>
      <c r="F74" s="99">
        <f t="shared" si="2"/>
        <v>131.33000000000001</v>
      </c>
      <c r="G74" s="99">
        <f t="shared" si="1"/>
        <v>31006.329999999991</v>
      </c>
    </row>
    <row r="75" spans="1:7" x14ac:dyDescent="0.35">
      <c r="A75" s="97">
        <f t="shared" si="3"/>
        <v>45108</v>
      </c>
      <c r="B75" s="98">
        <v>59</v>
      </c>
      <c r="C75" s="76">
        <f t="shared" si="4"/>
        <v>31006.329999999991</v>
      </c>
      <c r="D75" s="99">
        <f t="shared" si="0"/>
        <v>121.44</v>
      </c>
      <c r="E75" s="99">
        <f t="shared" si="5"/>
        <v>9.8900000000000148</v>
      </c>
      <c r="F75" s="99">
        <f t="shared" si="2"/>
        <v>131.33000000000001</v>
      </c>
      <c r="G75" s="99">
        <f t="shared" si="1"/>
        <v>30996.439999999991</v>
      </c>
    </row>
    <row r="76" spans="1:7" x14ac:dyDescent="0.35">
      <c r="A76" s="97">
        <f t="shared" si="3"/>
        <v>45139</v>
      </c>
      <c r="B76" s="98">
        <v>60</v>
      </c>
      <c r="C76" s="76">
        <f>G75</f>
        <v>30996.439999999991</v>
      </c>
      <c r="D76" s="99">
        <f>ROUND(C76*$E$13/12,2)</f>
        <v>121.4</v>
      </c>
      <c r="E76" s="99">
        <f>F76-D76</f>
        <v>9.9300000000000068</v>
      </c>
      <c r="F76" s="99">
        <f t="shared" si="2"/>
        <v>131.33000000000001</v>
      </c>
      <c r="G76" s="99">
        <f>C76-E76</f>
        <v>30986.509999999991</v>
      </c>
    </row>
    <row r="77" spans="1:7" x14ac:dyDescent="0.35">
      <c r="A77" s="97"/>
      <c r="B77" s="98"/>
      <c r="C77" s="76"/>
      <c r="D77" s="99"/>
      <c r="E77" s="99"/>
      <c r="F77" s="99"/>
      <c r="G77" s="99"/>
    </row>
    <row r="78" spans="1:7" x14ac:dyDescent="0.35">
      <c r="A78" s="97"/>
      <c r="B78" s="98"/>
      <c r="C78" s="76"/>
      <c r="D78" s="99"/>
      <c r="E78" s="99"/>
      <c r="F78" s="99"/>
      <c r="G78" s="99"/>
    </row>
    <row r="79" spans="1:7" x14ac:dyDescent="0.35">
      <c r="A79" s="97"/>
      <c r="B79" s="98"/>
      <c r="C79" s="76"/>
      <c r="D79" s="99"/>
      <c r="E79" s="99"/>
      <c r="F79" s="99"/>
      <c r="G79" s="99"/>
    </row>
    <row r="80" spans="1:7" x14ac:dyDescent="0.35">
      <c r="A80" s="97"/>
      <c r="B80" s="98"/>
      <c r="C80" s="76"/>
      <c r="D80" s="99"/>
      <c r="E80" s="99"/>
      <c r="F80" s="99"/>
      <c r="G80" s="99"/>
    </row>
    <row r="81" spans="1:7" x14ac:dyDescent="0.35">
      <c r="A81" s="97"/>
      <c r="B81" s="98"/>
      <c r="C81" s="76"/>
      <c r="D81" s="99"/>
      <c r="E81" s="99"/>
      <c r="F81" s="99"/>
      <c r="G81" s="99"/>
    </row>
    <row r="82" spans="1:7" x14ac:dyDescent="0.35">
      <c r="A82" s="97"/>
      <c r="B82" s="98"/>
      <c r="C82" s="76"/>
      <c r="D82" s="99"/>
      <c r="E82" s="99"/>
      <c r="F82" s="99"/>
      <c r="G82" s="99"/>
    </row>
    <row r="83" spans="1:7" x14ac:dyDescent="0.35">
      <c r="A83" s="97"/>
      <c r="B83" s="98"/>
      <c r="C83" s="76"/>
      <c r="D83" s="99"/>
      <c r="E83" s="99"/>
      <c r="F83" s="99"/>
      <c r="G83" s="99"/>
    </row>
    <row r="84" spans="1:7" x14ac:dyDescent="0.35">
      <c r="A84" s="97"/>
      <c r="B84" s="98"/>
      <c r="C84" s="76"/>
      <c r="D84" s="99"/>
      <c r="E84" s="99"/>
      <c r="F84" s="99"/>
      <c r="G84" s="99"/>
    </row>
    <row r="85" spans="1:7" x14ac:dyDescent="0.35">
      <c r="A85" s="97"/>
      <c r="B85" s="98"/>
      <c r="C85" s="76"/>
      <c r="D85" s="99"/>
      <c r="E85" s="99"/>
      <c r="F85" s="99"/>
      <c r="G85" s="99"/>
    </row>
    <row r="86" spans="1:7" x14ac:dyDescent="0.35">
      <c r="A86" s="97"/>
      <c r="B86" s="98"/>
      <c r="C86" s="76"/>
      <c r="D86" s="99"/>
      <c r="E86" s="99"/>
      <c r="F86" s="99"/>
      <c r="G86" s="99"/>
    </row>
    <row r="87" spans="1:7" x14ac:dyDescent="0.35">
      <c r="A87" s="97"/>
      <c r="B87" s="98"/>
      <c r="C87" s="76"/>
      <c r="D87" s="99"/>
      <c r="E87" s="99"/>
      <c r="F87" s="99"/>
      <c r="G87" s="99"/>
    </row>
    <row r="88" spans="1:7" x14ac:dyDescent="0.35">
      <c r="A88" s="97"/>
      <c r="B88" s="98"/>
      <c r="C88" s="76"/>
      <c r="D88" s="99"/>
      <c r="E88" s="99"/>
      <c r="F88" s="99"/>
      <c r="G88" s="99"/>
    </row>
    <row r="89" spans="1:7" x14ac:dyDescent="0.35">
      <c r="A89" s="97"/>
      <c r="B89" s="98"/>
      <c r="C89" s="76"/>
      <c r="D89" s="99"/>
      <c r="E89" s="99"/>
      <c r="F89" s="99"/>
      <c r="G89" s="99"/>
    </row>
    <row r="90" spans="1:7" x14ac:dyDescent="0.35">
      <c r="A90" s="97"/>
      <c r="B90" s="98"/>
      <c r="C90" s="76"/>
      <c r="D90" s="99"/>
      <c r="E90" s="99"/>
      <c r="F90" s="99"/>
      <c r="G90" s="99"/>
    </row>
    <row r="91" spans="1:7" x14ac:dyDescent="0.35">
      <c r="A91" s="97"/>
      <c r="B91" s="98"/>
      <c r="C91" s="76"/>
      <c r="D91" s="99"/>
      <c r="E91" s="99"/>
      <c r="F91" s="99"/>
      <c r="G91" s="99"/>
    </row>
    <row r="92" spans="1:7" x14ac:dyDescent="0.35">
      <c r="A92" s="97"/>
      <c r="B92" s="98"/>
      <c r="C92" s="76"/>
      <c r="D92" s="99"/>
      <c r="E92" s="99"/>
      <c r="F92" s="99"/>
      <c r="G92" s="99"/>
    </row>
    <row r="93" spans="1:7" x14ac:dyDescent="0.35">
      <c r="A93" s="97"/>
      <c r="B93" s="98"/>
      <c r="C93" s="76"/>
      <c r="D93" s="99"/>
      <c r="E93" s="99"/>
      <c r="F93" s="99"/>
      <c r="G93" s="99"/>
    </row>
    <row r="94" spans="1:7" x14ac:dyDescent="0.35">
      <c r="A94" s="97"/>
      <c r="B94" s="98"/>
      <c r="C94" s="76"/>
      <c r="D94" s="99"/>
      <c r="E94" s="99"/>
      <c r="F94" s="99"/>
      <c r="G94" s="99"/>
    </row>
    <row r="95" spans="1:7" x14ac:dyDescent="0.35">
      <c r="A95" s="97"/>
      <c r="B95" s="98"/>
      <c r="C95" s="76"/>
      <c r="D95" s="99"/>
      <c r="E95" s="99"/>
      <c r="F95" s="99"/>
      <c r="G95" s="99"/>
    </row>
    <row r="96" spans="1:7" x14ac:dyDescent="0.35">
      <c r="A96" s="97"/>
      <c r="B96" s="98"/>
      <c r="C96" s="76"/>
      <c r="D96" s="99"/>
      <c r="E96" s="99"/>
      <c r="F96" s="99"/>
      <c r="G96" s="99"/>
    </row>
    <row r="97" spans="1:7" x14ac:dyDescent="0.35">
      <c r="A97" s="97"/>
      <c r="B97" s="98"/>
      <c r="C97" s="76"/>
      <c r="D97" s="99"/>
      <c r="E97" s="99"/>
      <c r="F97" s="99"/>
      <c r="G97" s="99"/>
    </row>
    <row r="98" spans="1:7" x14ac:dyDescent="0.35">
      <c r="A98" s="97"/>
      <c r="B98" s="98"/>
      <c r="C98" s="76"/>
      <c r="D98" s="99"/>
      <c r="E98" s="99"/>
      <c r="F98" s="99"/>
      <c r="G98" s="99"/>
    </row>
    <row r="99" spans="1:7" x14ac:dyDescent="0.35">
      <c r="A99" s="97"/>
      <c r="B99" s="98"/>
      <c r="C99" s="76"/>
      <c r="D99" s="99"/>
      <c r="E99" s="99"/>
      <c r="F99" s="99"/>
      <c r="G99" s="99"/>
    </row>
    <row r="100" spans="1:7" x14ac:dyDescent="0.35">
      <c r="A100" s="97"/>
      <c r="B100" s="98"/>
      <c r="C100" s="76"/>
      <c r="D100" s="99"/>
      <c r="E100" s="99"/>
      <c r="F100" s="99"/>
      <c r="G100" s="99"/>
    </row>
    <row r="101" spans="1:7" x14ac:dyDescent="0.35">
      <c r="A101" s="97"/>
      <c r="B101" s="98"/>
      <c r="C101" s="76"/>
      <c r="D101" s="99"/>
      <c r="E101" s="99"/>
      <c r="F101" s="99"/>
      <c r="G101" s="99"/>
    </row>
    <row r="102" spans="1:7" x14ac:dyDescent="0.35">
      <c r="A102" s="97"/>
      <c r="B102" s="98"/>
      <c r="C102" s="76"/>
      <c r="D102" s="99"/>
      <c r="E102" s="99"/>
      <c r="F102" s="99"/>
      <c r="G102" s="99"/>
    </row>
    <row r="103" spans="1:7" x14ac:dyDescent="0.35">
      <c r="A103" s="97"/>
      <c r="B103" s="98"/>
      <c r="C103" s="76"/>
      <c r="D103" s="99"/>
      <c r="E103" s="99"/>
      <c r="F103" s="99"/>
      <c r="G103" s="99"/>
    </row>
    <row r="104" spans="1:7" x14ac:dyDescent="0.35">
      <c r="A104" s="97"/>
      <c r="B104" s="98"/>
      <c r="C104" s="76"/>
      <c r="D104" s="99"/>
      <c r="E104" s="99"/>
      <c r="F104" s="99"/>
      <c r="G104" s="99"/>
    </row>
    <row r="105" spans="1:7" x14ac:dyDescent="0.35">
      <c r="A105" s="97"/>
      <c r="B105" s="98"/>
      <c r="C105" s="76"/>
      <c r="D105" s="99"/>
      <c r="E105" s="99"/>
      <c r="F105" s="99"/>
      <c r="G105" s="99"/>
    </row>
    <row r="106" spans="1:7" x14ac:dyDescent="0.35">
      <c r="A106" s="97"/>
      <c r="B106" s="98"/>
      <c r="C106" s="76"/>
      <c r="D106" s="99"/>
      <c r="E106" s="99"/>
      <c r="F106" s="99"/>
      <c r="G106" s="99"/>
    </row>
    <row r="107" spans="1:7" x14ac:dyDescent="0.35">
      <c r="A107" s="97"/>
      <c r="B107" s="98"/>
      <c r="C107" s="76"/>
      <c r="D107" s="99"/>
      <c r="E107" s="99"/>
      <c r="F107" s="99"/>
      <c r="G107" s="99"/>
    </row>
    <row r="108" spans="1:7" x14ac:dyDescent="0.35">
      <c r="A108" s="97"/>
      <c r="B108" s="98"/>
      <c r="C108" s="76"/>
      <c r="D108" s="99"/>
      <c r="E108" s="99"/>
      <c r="F108" s="99"/>
      <c r="G108" s="99"/>
    </row>
    <row r="109" spans="1:7" x14ac:dyDescent="0.35">
      <c r="A109" s="97"/>
      <c r="B109" s="98"/>
      <c r="C109" s="76"/>
      <c r="D109" s="99"/>
      <c r="E109" s="99"/>
      <c r="F109" s="99"/>
      <c r="G109" s="99"/>
    </row>
    <row r="110" spans="1:7" x14ac:dyDescent="0.35">
      <c r="A110" s="97"/>
      <c r="B110" s="98"/>
      <c r="C110" s="76"/>
      <c r="D110" s="99"/>
      <c r="E110" s="99"/>
      <c r="F110" s="99"/>
      <c r="G110" s="99"/>
    </row>
    <row r="111" spans="1:7" x14ac:dyDescent="0.35">
      <c r="A111" s="97"/>
      <c r="B111" s="98"/>
      <c r="C111" s="76"/>
      <c r="D111" s="99"/>
      <c r="E111" s="99"/>
      <c r="F111" s="99"/>
      <c r="G111" s="99"/>
    </row>
    <row r="112" spans="1:7" x14ac:dyDescent="0.35">
      <c r="A112" s="97"/>
      <c r="B112" s="98"/>
      <c r="C112" s="76"/>
      <c r="D112" s="99"/>
      <c r="E112" s="99"/>
      <c r="F112" s="99"/>
      <c r="G112" s="99"/>
    </row>
    <row r="113" spans="1:7" x14ac:dyDescent="0.35">
      <c r="A113" s="97"/>
      <c r="B113" s="98"/>
      <c r="C113" s="76"/>
      <c r="D113" s="99"/>
      <c r="E113" s="99"/>
      <c r="F113" s="99"/>
      <c r="G113" s="99"/>
    </row>
    <row r="114" spans="1:7" x14ac:dyDescent="0.35">
      <c r="A114" s="97"/>
      <c r="B114" s="98"/>
      <c r="C114" s="76"/>
      <c r="D114" s="99"/>
      <c r="E114" s="99"/>
      <c r="F114" s="99"/>
      <c r="G114" s="99"/>
    </row>
    <row r="115" spans="1:7" x14ac:dyDescent="0.35">
      <c r="A115" s="97"/>
      <c r="B115" s="98"/>
      <c r="C115" s="76"/>
      <c r="D115" s="99"/>
      <c r="E115" s="99"/>
      <c r="F115" s="99"/>
      <c r="G115" s="99"/>
    </row>
    <row r="116" spans="1:7" x14ac:dyDescent="0.35">
      <c r="A116" s="97"/>
      <c r="B116" s="98"/>
      <c r="C116" s="76"/>
      <c r="D116" s="99"/>
      <c r="E116" s="99"/>
      <c r="F116" s="99"/>
      <c r="G116" s="99"/>
    </row>
    <row r="117" spans="1:7" x14ac:dyDescent="0.35">
      <c r="A117" s="97"/>
      <c r="B117" s="98"/>
      <c r="C117" s="76"/>
      <c r="D117" s="99"/>
      <c r="E117" s="99"/>
      <c r="F117" s="99"/>
      <c r="G117" s="99"/>
    </row>
    <row r="118" spans="1:7" x14ac:dyDescent="0.35">
      <c r="A118" s="97"/>
      <c r="B118" s="98"/>
      <c r="C118" s="76"/>
      <c r="D118" s="99"/>
      <c r="E118" s="99"/>
      <c r="F118" s="99"/>
      <c r="G118" s="99"/>
    </row>
    <row r="119" spans="1:7" x14ac:dyDescent="0.35">
      <c r="A119" s="97"/>
      <c r="B119" s="98"/>
      <c r="C119" s="76"/>
      <c r="D119" s="99"/>
      <c r="E119" s="99"/>
      <c r="F119" s="99"/>
      <c r="G119" s="99"/>
    </row>
    <row r="120" spans="1:7" x14ac:dyDescent="0.35">
      <c r="A120" s="97"/>
      <c r="B120" s="98"/>
      <c r="C120" s="76"/>
      <c r="D120" s="99"/>
      <c r="E120" s="99"/>
      <c r="F120" s="99"/>
      <c r="G120" s="99"/>
    </row>
    <row r="121" spans="1:7" x14ac:dyDescent="0.35">
      <c r="A121" s="97"/>
      <c r="B121" s="98"/>
      <c r="C121" s="76"/>
      <c r="D121" s="99"/>
      <c r="E121" s="99"/>
      <c r="F121" s="99"/>
      <c r="G121" s="99"/>
    </row>
    <row r="122" spans="1:7" x14ac:dyDescent="0.35">
      <c r="A122" s="97"/>
      <c r="B122" s="98"/>
      <c r="C122" s="76"/>
      <c r="D122" s="99"/>
      <c r="E122" s="99"/>
      <c r="F122" s="99"/>
      <c r="G122" s="99"/>
    </row>
    <row r="123" spans="1:7" x14ac:dyDescent="0.35">
      <c r="A123" s="97"/>
      <c r="B123" s="98"/>
      <c r="C123" s="76"/>
      <c r="D123" s="99"/>
      <c r="E123" s="99"/>
      <c r="F123" s="99"/>
      <c r="G123" s="99"/>
    </row>
    <row r="124" spans="1:7" x14ac:dyDescent="0.35">
      <c r="A124" s="97"/>
      <c r="B124" s="98"/>
      <c r="C124" s="76"/>
      <c r="D124" s="99"/>
      <c r="E124" s="99"/>
      <c r="F124" s="99"/>
      <c r="G124" s="99"/>
    </row>
    <row r="125" spans="1:7" x14ac:dyDescent="0.35">
      <c r="A125" s="97"/>
      <c r="B125" s="98"/>
      <c r="C125" s="76"/>
      <c r="D125" s="99"/>
      <c r="E125" s="99"/>
      <c r="F125" s="99"/>
      <c r="G125" s="99"/>
    </row>
    <row r="126" spans="1:7" x14ac:dyDescent="0.35">
      <c r="A126" s="97"/>
      <c r="B126" s="98"/>
      <c r="C126" s="76"/>
      <c r="D126" s="99"/>
      <c r="E126" s="99"/>
      <c r="F126" s="99"/>
      <c r="G126" s="99"/>
    </row>
    <row r="127" spans="1:7" x14ac:dyDescent="0.35">
      <c r="A127" s="97"/>
      <c r="B127" s="98"/>
      <c r="C127" s="76"/>
      <c r="D127" s="99"/>
      <c r="E127" s="99"/>
      <c r="F127" s="99"/>
      <c r="G127" s="99"/>
    </row>
    <row r="128" spans="1:7" x14ac:dyDescent="0.35">
      <c r="A128" s="97"/>
      <c r="B128" s="98"/>
      <c r="C128" s="76"/>
      <c r="D128" s="99"/>
      <c r="E128" s="99"/>
      <c r="F128" s="99"/>
      <c r="G128" s="99"/>
    </row>
    <row r="129" spans="1:7" x14ac:dyDescent="0.35">
      <c r="A129" s="97"/>
      <c r="B129" s="98"/>
      <c r="C129" s="76"/>
      <c r="D129" s="99"/>
      <c r="E129" s="99"/>
      <c r="F129" s="99"/>
      <c r="G129" s="99"/>
    </row>
    <row r="130" spans="1:7" x14ac:dyDescent="0.35">
      <c r="A130" s="97"/>
      <c r="B130" s="98"/>
      <c r="C130" s="76"/>
      <c r="D130" s="99"/>
      <c r="E130" s="99"/>
      <c r="F130" s="99"/>
      <c r="G130" s="99"/>
    </row>
    <row r="131" spans="1:7" x14ac:dyDescent="0.35">
      <c r="A131" s="97"/>
      <c r="B131" s="98"/>
      <c r="C131" s="76"/>
      <c r="D131" s="99"/>
      <c r="E131" s="99"/>
      <c r="F131" s="99"/>
      <c r="G131" s="99"/>
    </row>
    <row r="132" spans="1:7" x14ac:dyDescent="0.35">
      <c r="A132" s="97"/>
      <c r="B132" s="98"/>
      <c r="C132" s="76"/>
      <c r="D132" s="99"/>
      <c r="E132" s="99"/>
      <c r="F132" s="99"/>
      <c r="G132" s="99"/>
    </row>
    <row r="133" spans="1:7" x14ac:dyDescent="0.35">
      <c r="A133" s="97"/>
      <c r="B133" s="98"/>
      <c r="C133" s="76"/>
      <c r="D133" s="99"/>
      <c r="E133" s="99"/>
      <c r="F133" s="99"/>
      <c r="G133" s="99"/>
    </row>
    <row r="134" spans="1:7" x14ac:dyDescent="0.35">
      <c r="A134" s="97"/>
      <c r="B134" s="98"/>
      <c r="C134" s="76"/>
      <c r="D134" s="99"/>
      <c r="E134" s="99"/>
      <c r="F134" s="99"/>
      <c r="G134" s="99"/>
    </row>
    <row r="135" spans="1:7" x14ac:dyDescent="0.35">
      <c r="A135" s="97"/>
      <c r="B135" s="98"/>
      <c r="C135" s="76"/>
      <c r="D135" s="99"/>
      <c r="E135" s="99"/>
      <c r="F135" s="99"/>
      <c r="G135" s="99"/>
    </row>
    <row r="136" spans="1:7" x14ac:dyDescent="0.35">
      <c r="A136" s="97"/>
      <c r="B136" s="98"/>
      <c r="C136" s="76"/>
      <c r="D136" s="99"/>
      <c r="E136" s="99"/>
      <c r="F136" s="99"/>
      <c r="G136" s="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5"/>
  <sheetViews>
    <sheetView topLeftCell="A10" workbookViewId="0">
      <selection activeCell="J15" sqref="J15"/>
    </sheetView>
  </sheetViews>
  <sheetFormatPr defaultColWidth="9.1796875" defaultRowHeight="14.5" x14ac:dyDescent="0.35"/>
  <cols>
    <col min="1" max="1" width="9.1796875" style="94"/>
    <col min="2" max="2" width="7.81640625" style="94" customWidth="1"/>
    <col min="3" max="3" width="14.7265625" style="94" customWidth="1"/>
    <col min="4" max="4" width="14.26953125" style="94" customWidth="1"/>
    <col min="5" max="7" width="14.7265625" style="94" customWidth="1"/>
    <col min="8" max="256" width="9.1796875" style="94"/>
  </cols>
  <sheetData>
    <row r="1" spans="1:53" customFormat="1" x14ac:dyDescent="0.35">
      <c r="A1" s="71"/>
      <c r="B1" s="71"/>
      <c r="C1" s="71"/>
      <c r="D1" s="71"/>
      <c r="E1" s="71"/>
      <c r="F1" s="71"/>
      <c r="G1" s="72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</row>
    <row r="2" spans="1:53" customFormat="1" x14ac:dyDescent="0.35">
      <c r="A2" s="71"/>
      <c r="B2" s="71"/>
      <c r="C2" s="71"/>
      <c r="D2" s="71"/>
      <c r="E2" s="71"/>
      <c r="F2" s="73"/>
      <c r="G2" s="7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</row>
    <row r="3" spans="1:53" customFormat="1" x14ac:dyDescent="0.35">
      <c r="A3" s="71"/>
      <c r="B3" s="71"/>
      <c r="C3" s="71"/>
      <c r="D3" s="71"/>
      <c r="E3" s="71"/>
      <c r="F3" s="73"/>
      <c r="G3" s="7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</row>
    <row r="4" spans="1:53" customFormat="1" ht="21" x14ac:dyDescent="0.5">
      <c r="A4" s="71"/>
      <c r="B4" s="136" t="s">
        <v>57</v>
      </c>
      <c r="C4" s="71"/>
      <c r="D4" s="71"/>
      <c r="E4" s="75"/>
      <c r="F4" s="76"/>
      <c r="G4" s="71"/>
      <c r="H4" s="94"/>
      <c r="I4" s="94"/>
      <c r="J4" s="94"/>
      <c r="K4" s="115"/>
      <c r="L4" s="11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</row>
    <row r="5" spans="1:53" customFormat="1" x14ac:dyDescent="0.35">
      <c r="A5" s="71"/>
      <c r="B5" s="71"/>
      <c r="C5" s="71"/>
      <c r="D5" s="71"/>
      <c r="E5" s="71"/>
      <c r="F5" s="76"/>
      <c r="G5" s="71"/>
      <c r="H5" s="94"/>
      <c r="I5" s="94"/>
      <c r="J5" s="94"/>
      <c r="K5" s="113"/>
      <c r="L5" s="11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</row>
    <row r="6" spans="1:53" customFormat="1" x14ac:dyDescent="0.35">
      <c r="A6" s="71"/>
      <c r="B6" s="77" t="s">
        <v>31</v>
      </c>
      <c r="C6" s="78"/>
      <c r="D6" s="79"/>
      <c r="E6" s="80">
        <v>43466</v>
      </c>
      <c r="F6" s="81"/>
      <c r="G6" s="71"/>
      <c r="H6" s="94"/>
      <c r="I6" s="94"/>
      <c r="J6" s="94"/>
      <c r="K6" s="101"/>
      <c r="L6" s="101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</row>
    <row r="7" spans="1:53" customFormat="1" x14ac:dyDescent="0.35">
      <c r="A7" s="71"/>
      <c r="B7" s="82" t="s">
        <v>32</v>
      </c>
      <c r="C7" s="83"/>
      <c r="D7" s="84"/>
      <c r="E7" s="137">
        <v>56</v>
      </c>
      <c r="F7" s="86" t="s">
        <v>21</v>
      </c>
      <c r="G7" s="71"/>
      <c r="H7" s="94"/>
      <c r="I7" s="94"/>
      <c r="J7" s="94"/>
      <c r="K7" s="103"/>
      <c r="L7" s="103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</row>
    <row r="8" spans="1:53" customFormat="1" x14ac:dyDescent="0.35">
      <c r="A8" s="71"/>
      <c r="B8" s="82" t="s">
        <v>58</v>
      </c>
      <c r="C8" s="83"/>
      <c r="D8" s="94"/>
      <c r="E8" s="116">
        <f>9230*1.07</f>
        <v>9876.1</v>
      </c>
      <c r="F8" s="86" t="s">
        <v>34</v>
      </c>
      <c r="G8" s="71"/>
      <c r="H8" s="94"/>
      <c r="I8" s="94"/>
      <c r="J8" s="94"/>
      <c r="K8" s="103"/>
      <c r="L8" s="103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</row>
    <row r="9" spans="1:53" customFormat="1" x14ac:dyDescent="0.35">
      <c r="A9" s="71"/>
      <c r="B9" s="82" t="s">
        <v>35</v>
      </c>
      <c r="C9" s="83"/>
      <c r="D9" s="84"/>
      <c r="E9" s="87">
        <v>1</v>
      </c>
      <c r="F9" s="86"/>
      <c r="G9" s="71"/>
      <c r="H9" s="94"/>
      <c r="I9" s="94"/>
      <c r="J9" s="94"/>
      <c r="K9" s="104"/>
      <c r="L9" s="10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</row>
    <row r="10" spans="1:53" customFormat="1" x14ac:dyDescent="0.35">
      <c r="A10" s="71"/>
      <c r="B10" s="82" t="s">
        <v>36</v>
      </c>
      <c r="C10" s="83"/>
      <c r="D10" s="112">
        <f>E6-1</f>
        <v>43465</v>
      </c>
      <c r="E10" s="116">
        <f>E8</f>
        <v>9876.1</v>
      </c>
      <c r="F10" s="86" t="s">
        <v>34</v>
      </c>
      <c r="G10" s="71"/>
      <c r="H10" s="94"/>
      <c r="I10" s="94"/>
      <c r="J10" s="94"/>
      <c r="K10" s="104"/>
      <c r="L10" s="10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</row>
    <row r="11" spans="1:53" customFormat="1" x14ac:dyDescent="0.35">
      <c r="A11" s="71"/>
      <c r="B11" s="82" t="s">
        <v>37</v>
      </c>
      <c r="C11" s="83"/>
      <c r="D11" s="112">
        <f>EDATE(D10,E7)</f>
        <v>45169</v>
      </c>
      <c r="E11" s="100">
        <v>0</v>
      </c>
      <c r="F11" s="86" t="s">
        <v>34</v>
      </c>
      <c r="G11" s="71"/>
      <c r="H11" s="94"/>
      <c r="I11" s="94"/>
      <c r="J11" s="94"/>
      <c r="K11" s="103"/>
      <c r="L11" s="103"/>
      <c r="M11" s="10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</row>
    <row r="12" spans="1:53" customFormat="1" x14ac:dyDescent="0.35">
      <c r="A12" s="71"/>
      <c r="B12" s="88" t="s">
        <v>59</v>
      </c>
      <c r="C12" s="89"/>
      <c r="D12" s="90"/>
      <c r="E12" s="91">
        <v>4.2999999999999997E-2</v>
      </c>
      <c r="F12" s="92"/>
      <c r="G12" s="93"/>
      <c r="H12" s="94"/>
      <c r="I12" s="94"/>
      <c r="J12" s="94"/>
      <c r="K12" s="103"/>
      <c r="L12" s="103"/>
      <c r="M12" s="10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</row>
    <row r="13" spans="1:53" customFormat="1" x14ac:dyDescent="0.35">
      <c r="A13" s="71"/>
      <c r="B13" s="85"/>
      <c r="C13" s="83"/>
      <c r="D13" s="94"/>
      <c r="E13" s="95"/>
      <c r="F13" s="85"/>
      <c r="G13" s="93"/>
      <c r="H13" s="94"/>
      <c r="I13" s="94"/>
      <c r="J13" s="94"/>
      <c r="K13" s="103"/>
      <c r="L13" s="103"/>
      <c r="M13" s="10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</row>
    <row r="14" spans="1:53" customFormat="1" x14ac:dyDescent="0.3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103"/>
      <c r="L14" s="103"/>
      <c r="M14" s="10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</row>
    <row r="15" spans="1:53" customFormat="1" ht="15" thickBot="1" x14ac:dyDescent="0.4">
      <c r="A15" s="96" t="s">
        <v>38</v>
      </c>
      <c r="B15" s="96" t="s">
        <v>39</v>
      </c>
      <c r="C15" s="96" t="s">
        <v>40</v>
      </c>
      <c r="D15" s="96" t="s">
        <v>41</v>
      </c>
      <c r="E15" s="96" t="s">
        <v>42</v>
      </c>
      <c r="F15" s="96" t="s">
        <v>43</v>
      </c>
      <c r="G15" s="96" t="s">
        <v>44</v>
      </c>
      <c r="H15" s="94"/>
      <c r="I15" s="94"/>
      <c r="J15" s="138"/>
      <c r="K15" s="103"/>
      <c r="L15" s="103"/>
      <c r="M15" s="10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</row>
    <row r="16" spans="1:53" customFormat="1" x14ac:dyDescent="0.35">
      <c r="A16" s="97">
        <f>E6</f>
        <v>43466</v>
      </c>
      <c r="B16" s="98">
        <v>1</v>
      </c>
      <c r="C16" s="76">
        <f>E10</f>
        <v>9876.1</v>
      </c>
      <c r="D16" s="99">
        <f>ROUND(C16*$E$12/12,3)</f>
        <v>35.389000000000003</v>
      </c>
      <c r="E16" s="99">
        <f>PPMT($E$12/12,B16,$E$7,-$E$10,$E$11,0)</f>
        <v>159.57037374250083</v>
      </c>
      <c r="F16" s="99">
        <f>ROUND(PMT($E$12/12,E7,-E10,E11),3)-11.74</f>
        <v>183.22</v>
      </c>
      <c r="G16" s="99">
        <f>ROUND(C16-E16,3)</f>
        <v>9716.5300000000007</v>
      </c>
      <c r="H16" s="94"/>
      <c r="I16" s="94"/>
      <c r="J16" s="94"/>
      <c r="K16" s="103"/>
      <c r="L16" s="103"/>
      <c r="M16" s="10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</row>
    <row r="17" spans="1:53" customFormat="1" x14ac:dyDescent="0.35">
      <c r="A17" s="97">
        <f>EDATE(A16,1)</f>
        <v>43497</v>
      </c>
      <c r="B17" s="98">
        <v>2</v>
      </c>
      <c r="C17" s="76">
        <f>G16</f>
        <v>9716.5300000000007</v>
      </c>
      <c r="D17" s="99">
        <f t="shared" ref="D17:D71" si="0">ROUND(C17*$E$12/12,3)</f>
        <v>34.817999999999998</v>
      </c>
      <c r="E17" s="99">
        <f>PPMT($E$12/12,B17,$E$7,-$E$10,$E$11,0)</f>
        <v>160.14216758174479</v>
      </c>
      <c r="F17" s="99">
        <f>F16</f>
        <v>183.22</v>
      </c>
      <c r="G17" s="99">
        <f>ROUND(C17-E17,3)</f>
        <v>9556.3880000000008</v>
      </c>
      <c r="H17" s="94"/>
      <c r="I17" s="94"/>
      <c r="J17" s="94"/>
      <c r="K17" s="103"/>
      <c r="L17" s="103"/>
      <c r="M17" s="10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</row>
    <row r="18" spans="1:53" customFormat="1" x14ac:dyDescent="0.35">
      <c r="A18" s="97">
        <f>EDATE(A17,1)</f>
        <v>43525</v>
      </c>
      <c r="B18" s="98">
        <v>3</v>
      </c>
      <c r="C18" s="76">
        <f t="shared" ref="C18:C71" si="1">G17</f>
        <v>9556.3880000000008</v>
      </c>
      <c r="D18" s="99">
        <f t="shared" si="0"/>
        <v>34.244</v>
      </c>
      <c r="E18" s="99">
        <f>PPMT($E$12/12,B18,$E$7,-$E$10,$E$11,0)</f>
        <v>160.7160103489127</v>
      </c>
      <c r="F18" s="99">
        <f t="shared" ref="F18:F71" si="2">F17</f>
        <v>183.22</v>
      </c>
      <c r="G18" s="99">
        <f>ROUND(C18-E18,3)</f>
        <v>9395.6720000000005</v>
      </c>
      <c r="H18" s="94"/>
      <c r="I18" s="94"/>
      <c r="J18" s="129"/>
      <c r="K18" s="103"/>
      <c r="L18" s="103"/>
      <c r="M18" s="10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</row>
    <row r="19" spans="1:53" customFormat="1" x14ac:dyDescent="0.35">
      <c r="A19" s="97">
        <f t="shared" ref="A19:A71" si="3">EDATE(A18,1)</f>
        <v>43556</v>
      </c>
      <c r="B19" s="98">
        <v>4</v>
      </c>
      <c r="C19" s="76">
        <f t="shared" si="1"/>
        <v>9395.6720000000005</v>
      </c>
      <c r="D19" s="99">
        <f t="shared" si="0"/>
        <v>33.667999999999999</v>
      </c>
      <c r="E19" s="99">
        <f t="shared" ref="E19" si="4">PPMT($E$12/12,B19,$E$7,-$E$10,$E$11,0)</f>
        <v>161.29190938599632</v>
      </c>
      <c r="F19" s="99">
        <f t="shared" si="2"/>
        <v>183.22</v>
      </c>
      <c r="G19" s="99">
        <f t="shared" ref="G19:G71" si="5">ROUND(C19-E19,3)</f>
        <v>9234.3799999999992</v>
      </c>
      <c r="H19" s="94"/>
      <c r="I19" s="94"/>
      <c r="J19" s="94"/>
      <c r="K19" s="103"/>
      <c r="L19" s="103"/>
      <c r="M19" s="10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</row>
    <row r="20" spans="1:53" customFormat="1" x14ac:dyDescent="0.35">
      <c r="A20" s="97">
        <f t="shared" si="3"/>
        <v>43586</v>
      </c>
      <c r="B20" s="98">
        <v>5</v>
      </c>
      <c r="C20" s="76">
        <f t="shared" si="1"/>
        <v>9234.3799999999992</v>
      </c>
      <c r="D20" s="99">
        <f t="shared" si="0"/>
        <v>33.090000000000003</v>
      </c>
      <c r="E20" s="99">
        <f>PPMT($E$12/12,B20,$E$7,-$E$10,$E$11,0)</f>
        <v>161.86987206129612</v>
      </c>
      <c r="F20" s="99">
        <f t="shared" si="2"/>
        <v>183.22</v>
      </c>
      <c r="G20" s="99">
        <f t="shared" si="5"/>
        <v>9072.51</v>
      </c>
      <c r="H20" s="94"/>
      <c r="I20" s="94"/>
      <c r="J20" s="94"/>
      <c r="K20" s="103"/>
      <c r="L20" s="103"/>
      <c r="M20" s="10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</row>
    <row r="21" spans="1:53" customFormat="1" x14ac:dyDescent="0.35">
      <c r="A21" s="97">
        <f t="shared" si="3"/>
        <v>43617</v>
      </c>
      <c r="B21" s="98">
        <v>6</v>
      </c>
      <c r="C21" s="76">
        <f t="shared" si="1"/>
        <v>9072.51</v>
      </c>
      <c r="D21" s="99">
        <f t="shared" si="0"/>
        <v>32.51</v>
      </c>
      <c r="E21" s="99">
        <f t="shared" ref="E21:E71" si="6">PPMT($E$12/12,B21,$E$7,-$E$10,$E$11,0)</f>
        <v>162.44990576951579</v>
      </c>
      <c r="F21" s="99">
        <f t="shared" si="2"/>
        <v>183.22</v>
      </c>
      <c r="G21" s="99">
        <f t="shared" si="5"/>
        <v>8910.06</v>
      </c>
      <c r="H21" s="94"/>
      <c r="I21" s="94"/>
      <c r="J21" s="94"/>
      <c r="K21" s="103"/>
      <c r="L21" s="103"/>
      <c r="M21" s="10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</row>
    <row r="22" spans="1:53" customFormat="1" x14ac:dyDescent="0.35">
      <c r="A22" s="97">
        <f t="shared" si="3"/>
        <v>43647</v>
      </c>
      <c r="B22" s="98">
        <v>7</v>
      </c>
      <c r="C22" s="76">
        <f t="shared" si="1"/>
        <v>8910.06</v>
      </c>
      <c r="D22" s="99">
        <f t="shared" si="0"/>
        <v>31.928000000000001</v>
      </c>
      <c r="E22" s="99">
        <f t="shared" si="6"/>
        <v>163.03201793185656</v>
      </c>
      <c r="F22" s="99">
        <f t="shared" si="2"/>
        <v>183.22</v>
      </c>
      <c r="G22" s="99">
        <f t="shared" si="5"/>
        <v>8747.0280000000002</v>
      </c>
      <c r="H22" s="94"/>
      <c r="I22" s="94"/>
      <c r="J22" s="94"/>
      <c r="K22" s="103"/>
      <c r="L22" s="103"/>
      <c r="M22" s="10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</row>
    <row r="23" spans="1:53" customFormat="1" x14ac:dyDescent="0.35">
      <c r="A23" s="97">
        <f>EDATE(A22,1)</f>
        <v>43678</v>
      </c>
      <c r="B23" s="98">
        <v>8</v>
      </c>
      <c r="C23" s="76">
        <f t="shared" si="1"/>
        <v>8747.0280000000002</v>
      </c>
      <c r="D23" s="99">
        <f t="shared" si="0"/>
        <v>31.344000000000001</v>
      </c>
      <c r="E23" s="99">
        <f t="shared" si="6"/>
        <v>163.61621599611235</v>
      </c>
      <c r="F23" s="99">
        <f t="shared" si="2"/>
        <v>183.22</v>
      </c>
      <c r="G23" s="99">
        <f t="shared" si="5"/>
        <v>8583.4120000000003</v>
      </c>
      <c r="H23" s="94"/>
      <c r="I23" s="94"/>
      <c r="J23" s="94"/>
      <c r="K23" s="103"/>
      <c r="L23" s="103"/>
      <c r="M23" s="10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</row>
    <row r="24" spans="1:53" customFormat="1" x14ac:dyDescent="0.35">
      <c r="A24" s="97">
        <f t="shared" si="3"/>
        <v>43709</v>
      </c>
      <c r="B24" s="98">
        <v>9</v>
      </c>
      <c r="C24" s="76">
        <f t="shared" si="1"/>
        <v>8583.4120000000003</v>
      </c>
      <c r="D24" s="99">
        <f t="shared" si="0"/>
        <v>30.757000000000001</v>
      </c>
      <c r="E24" s="99">
        <f t="shared" si="6"/>
        <v>164.2025074367651</v>
      </c>
      <c r="F24" s="99">
        <f t="shared" si="2"/>
        <v>183.22</v>
      </c>
      <c r="G24" s="99">
        <f t="shared" si="5"/>
        <v>8419.2090000000007</v>
      </c>
      <c r="H24" s="94"/>
      <c r="I24" s="94"/>
      <c r="J24" s="94"/>
      <c r="K24" s="103"/>
      <c r="L24" s="103"/>
      <c r="M24" s="10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</row>
    <row r="25" spans="1:53" customFormat="1" x14ac:dyDescent="0.35">
      <c r="A25" s="97">
        <f t="shared" si="3"/>
        <v>43739</v>
      </c>
      <c r="B25" s="98">
        <v>10</v>
      </c>
      <c r="C25" s="76">
        <f t="shared" si="1"/>
        <v>8419.2090000000007</v>
      </c>
      <c r="D25" s="99">
        <f t="shared" si="0"/>
        <v>30.169</v>
      </c>
      <c r="E25" s="99">
        <f t="shared" si="6"/>
        <v>164.7908997550802</v>
      </c>
      <c r="F25" s="99">
        <f t="shared" si="2"/>
        <v>183.22</v>
      </c>
      <c r="G25" s="99">
        <f t="shared" si="5"/>
        <v>8254.4179999999997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</row>
    <row r="26" spans="1:53" customFormat="1" x14ac:dyDescent="0.35">
      <c r="A26" s="97">
        <f t="shared" si="3"/>
        <v>43770</v>
      </c>
      <c r="B26" s="98">
        <v>11</v>
      </c>
      <c r="C26" s="76">
        <f t="shared" si="1"/>
        <v>8254.4179999999997</v>
      </c>
      <c r="D26" s="99">
        <f t="shared" si="0"/>
        <v>29.577999999999999</v>
      </c>
      <c r="E26" s="99">
        <f t="shared" si="6"/>
        <v>165.38140047920257</v>
      </c>
      <c r="F26" s="99">
        <f t="shared" si="2"/>
        <v>183.22</v>
      </c>
      <c r="G26" s="99">
        <f t="shared" si="5"/>
        <v>8089.0370000000003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</row>
    <row r="27" spans="1:53" customFormat="1" x14ac:dyDescent="0.35">
      <c r="A27" s="97">
        <f t="shared" si="3"/>
        <v>43800</v>
      </c>
      <c r="B27" s="98">
        <v>12</v>
      </c>
      <c r="C27" s="76">
        <f t="shared" si="1"/>
        <v>8089.0370000000003</v>
      </c>
      <c r="D27" s="99">
        <f t="shared" si="0"/>
        <v>28.986000000000001</v>
      </c>
      <c r="E27" s="99">
        <f t="shared" si="6"/>
        <v>165.97401716425304</v>
      </c>
      <c r="F27" s="99">
        <f t="shared" si="2"/>
        <v>183.22</v>
      </c>
      <c r="G27" s="99">
        <f t="shared" si="5"/>
        <v>7923.0630000000001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</row>
    <row r="28" spans="1:53" customFormat="1" x14ac:dyDescent="0.35">
      <c r="A28" s="97">
        <f t="shared" si="3"/>
        <v>43831</v>
      </c>
      <c r="B28" s="98">
        <v>13</v>
      </c>
      <c r="C28" s="76">
        <f t="shared" si="1"/>
        <v>7923.0630000000001</v>
      </c>
      <c r="D28" s="99">
        <f t="shared" si="0"/>
        <v>28.390999999999998</v>
      </c>
      <c r="E28" s="99">
        <f t="shared" si="6"/>
        <v>166.56875739242494</v>
      </c>
      <c r="F28" s="99">
        <f t="shared" si="2"/>
        <v>183.22</v>
      </c>
      <c r="G28" s="99">
        <f t="shared" si="5"/>
        <v>7756.4939999999997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</row>
    <row r="29" spans="1:53" customFormat="1" x14ac:dyDescent="0.35">
      <c r="A29" s="97">
        <f t="shared" si="3"/>
        <v>43862</v>
      </c>
      <c r="B29" s="98">
        <v>14</v>
      </c>
      <c r="C29" s="76">
        <f t="shared" si="1"/>
        <v>7756.4939999999997</v>
      </c>
      <c r="D29" s="99">
        <f t="shared" si="0"/>
        <v>27.794</v>
      </c>
      <c r="E29" s="99">
        <f t="shared" si="6"/>
        <v>167.16562877308112</v>
      </c>
      <c r="F29" s="99">
        <f t="shared" si="2"/>
        <v>183.22</v>
      </c>
      <c r="G29" s="99">
        <f t="shared" si="5"/>
        <v>7589.3280000000004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</row>
    <row r="30" spans="1:53" customFormat="1" x14ac:dyDescent="0.35">
      <c r="A30" s="97">
        <f t="shared" si="3"/>
        <v>43891</v>
      </c>
      <c r="B30" s="98">
        <v>15</v>
      </c>
      <c r="C30" s="76">
        <f t="shared" si="1"/>
        <v>7589.3280000000004</v>
      </c>
      <c r="D30" s="99">
        <f t="shared" si="0"/>
        <v>27.195</v>
      </c>
      <c r="E30" s="99">
        <f t="shared" si="6"/>
        <v>167.76463894285132</v>
      </c>
      <c r="F30" s="99">
        <f t="shared" si="2"/>
        <v>183.22</v>
      </c>
      <c r="G30" s="99">
        <f t="shared" si="5"/>
        <v>7421.5630000000001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</row>
    <row r="31" spans="1:53" customFormat="1" x14ac:dyDescent="0.35">
      <c r="A31" s="97">
        <f t="shared" si="3"/>
        <v>43922</v>
      </c>
      <c r="B31" s="98">
        <v>16</v>
      </c>
      <c r="C31" s="76">
        <f t="shared" si="1"/>
        <v>7421.5630000000001</v>
      </c>
      <c r="D31" s="99">
        <f t="shared" si="0"/>
        <v>26.594000000000001</v>
      </c>
      <c r="E31" s="99">
        <f t="shared" si="6"/>
        <v>168.36579556572988</v>
      </c>
      <c r="F31" s="99">
        <f t="shared" si="2"/>
        <v>183.22</v>
      </c>
      <c r="G31" s="99">
        <f t="shared" si="5"/>
        <v>7253.1970000000001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</row>
    <row r="32" spans="1:53" customFormat="1" x14ac:dyDescent="0.35">
      <c r="A32" s="97">
        <f t="shared" si="3"/>
        <v>43952</v>
      </c>
      <c r="B32" s="98">
        <v>17</v>
      </c>
      <c r="C32" s="76">
        <f t="shared" si="1"/>
        <v>7253.1970000000001</v>
      </c>
      <c r="D32" s="99">
        <f t="shared" si="0"/>
        <v>25.991</v>
      </c>
      <c r="E32" s="99">
        <f t="shared" si="6"/>
        <v>168.96910633317376</v>
      </c>
      <c r="F32" s="99">
        <f t="shared" si="2"/>
        <v>183.22</v>
      </c>
      <c r="G32" s="99">
        <f t="shared" si="5"/>
        <v>7084.2280000000001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</row>
    <row r="33" spans="1:53" customFormat="1" x14ac:dyDescent="0.35">
      <c r="A33" s="97">
        <f t="shared" si="3"/>
        <v>43983</v>
      </c>
      <c r="B33" s="98">
        <v>18</v>
      </c>
      <c r="C33" s="76">
        <f t="shared" si="1"/>
        <v>7084.2280000000001</v>
      </c>
      <c r="D33" s="99">
        <f t="shared" si="0"/>
        <v>25.385000000000002</v>
      </c>
      <c r="E33" s="99">
        <f t="shared" si="6"/>
        <v>169.57457896420092</v>
      </c>
      <c r="F33" s="99">
        <f t="shared" si="2"/>
        <v>183.22</v>
      </c>
      <c r="G33" s="99">
        <f t="shared" si="5"/>
        <v>6914.6530000000002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</row>
    <row r="34" spans="1:53" customFormat="1" x14ac:dyDescent="0.35">
      <c r="A34" s="97">
        <f t="shared" si="3"/>
        <v>44013</v>
      </c>
      <c r="B34" s="98">
        <v>19</v>
      </c>
      <c r="C34" s="76">
        <f t="shared" si="1"/>
        <v>6914.6530000000002</v>
      </c>
      <c r="D34" s="99">
        <f t="shared" si="0"/>
        <v>24.777999999999999</v>
      </c>
      <c r="E34" s="99">
        <f t="shared" si="6"/>
        <v>170.18222120548936</v>
      </c>
      <c r="F34" s="99">
        <f t="shared" si="2"/>
        <v>183.22</v>
      </c>
      <c r="G34" s="99">
        <f t="shared" si="5"/>
        <v>6744.4709999999995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</row>
    <row r="35" spans="1:53" customFormat="1" x14ac:dyDescent="0.35">
      <c r="A35" s="97">
        <f t="shared" si="3"/>
        <v>44044</v>
      </c>
      <c r="B35" s="98">
        <v>20</v>
      </c>
      <c r="C35" s="76">
        <f t="shared" si="1"/>
        <v>6744.4709999999995</v>
      </c>
      <c r="D35" s="99">
        <f t="shared" si="0"/>
        <v>24.167999999999999</v>
      </c>
      <c r="E35" s="99">
        <f t="shared" si="6"/>
        <v>170.79204083147567</v>
      </c>
      <c r="F35" s="99">
        <f t="shared" si="2"/>
        <v>183.22</v>
      </c>
      <c r="G35" s="99">
        <f t="shared" si="5"/>
        <v>6573.6790000000001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</row>
    <row r="36" spans="1:53" customFormat="1" x14ac:dyDescent="0.35">
      <c r="A36" s="97">
        <f t="shared" si="3"/>
        <v>44075</v>
      </c>
      <c r="B36" s="98">
        <v>21</v>
      </c>
      <c r="C36" s="76">
        <f t="shared" si="1"/>
        <v>6573.6790000000001</v>
      </c>
      <c r="D36" s="99">
        <f t="shared" si="0"/>
        <v>23.556000000000001</v>
      </c>
      <c r="E36" s="99">
        <f t="shared" si="6"/>
        <v>171.40404564445512</v>
      </c>
      <c r="F36" s="99">
        <f t="shared" si="2"/>
        <v>183.22</v>
      </c>
      <c r="G36" s="99">
        <f t="shared" si="5"/>
        <v>6402.2749999999996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</row>
    <row r="37" spans="1:53" customFormat="1" x14ac:dyDescent="0.35">
      <c r="A37" s="97">
        <f t="shared" si="3"/>
        <v>44105</v>
      </c>
      <c r="B37" s="98">
        <v>22</v>
      </c>
      <c r="C37" s="76">
        <f t="shared" si="1"/>
        <v>6402.2749999999996</v>
      </c>
      <c r="D37" s="99">
        <f t="shared" si="0"/>
        <v>22.940999999999999</v>
      </c>
      <c r="E37" s="99">
        <f t="shared" si="6"/>
        <v>172.0182434746811</v>
      </c>
      <c r="F37" s="99">
        <f t="shared" si="2"/>
        <v>183.22</v>
      </c>
      <c r="G37" s="99">
        <f t="shared" si="5"/>
        <v>6230.2569999999996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</row>
    <row r="38" spans="1:53" customFormat="1" x14ac:dyDescent="0.35">
      <c r="A38" s="97">
        <f t="shared" si="3"/>
        <v>44136</v>
      </c>
      <c r="B38" s="98">
        <v>23</v>
      </c>
      <c r="C38" s="76">
        <f t="shared" si="1"/>
        <v>6230.2569999999996</v>
      </c>
      <c r="D38" s="99">
        <f t="shared" si="0"/>
        <v>22.324999999999999</v>
      </c>
      <c r="E38" s="99">
        <f t="shared" si="6"/>
        <v>172.63464218046536</v>
      </c>
      <c r="F38" s="99">
        <f t="shared" si="2"/>
        <v>183.22</v>
      </c>
      <c r="G38" s="99">
        <f t="shared" si="5"/>
        <v>6057.6220000000003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</row>
    <row r="39" spans="1:53" customFormat="1" x14ac:dyDescent="0.35">
      <c r="A39" s="139">
        <f t="shared" si="3"/>
        <v>44166</v>
      </c>
      <c r="B39" s="89">
        <v>24</v>
      </c>
      <c r="C39" s="140">
        <f t="shared" si="1"/>
        <v>6057.6220000000003</v>
      </c>
      <c r="D39" s="141">
        <f t="shared" si="0"/>
        <v>21.706</v>
      </c>
      <c r="E39" s="141">
        <f t="shared" si="6"/>
        <v>173.25324964827868</v>
      </c>
      <c r="F39" s="141">
        <f t="shared" si="2"/>
        <v>183.22</v>
      </c>
      <c r="G39" s="141">
        <f t="shared" si="5"/>
        <v>5884.3689999999997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</row>
    <row r="40" spans="1:53" customFormat="1" x14ac:dyDescent="0.35">
      <c r="A40" s="97">
        <f t="shared" si="3"/>
        <v>44197</v>
      </c>
      <c r="B40" s="98">
        <v>25</v>
      </c>
      <c r="C40" s="76">
        <f t="shared" si="1"/>
        <v>5884.3689999999997</v>
      </c>
      <c r="D40" s="99">
        <f t="shared" si="0"/>
        <v>21.085999999999999</v>
      </c>
      <c r="E40" s="99">
        <f t="shared" si="6"/>
        <v>173.8740737928517</v>
      </c>
      <c r="F40" s="99">
        <f>ROUND(PMT($E$12/12,E7-24,-C40,E11),3)</f>
        <v>194.96</v>
      </c>
      <c r="G40" s="99">
        <f t="shared" si="5"/>
        <v>5710.4949999999999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</row>
    <row r="41" spans="1:53" customFormat="1" x14ac:dyDescent="0.35">
      <c r="A41" s="97">
        <f t="shared" si="3"/>
        <v>44228</v>
      </c>
      <c r="B41" s="98">
        <v>26</v>
      </c>
      <c r="C41" s="76">
        <f t="shared" si="1"/>
        <v>5710.4949999999999</v>
      </c>
      <c r="D41" s="99">
        <f t="shared" si="0"/>
        <v>20.463000000000001</v>
      </c>
      <c r="E41" s="99">
        <f t="shared" si="6"/>
        <v>174.4971225572761</v>
      </c>
      <c r="F41" s="99">
        <f t="shared" si="2"/>
        <v>194.96</v>
      </c>
      <c r="G41" s="99">
        <f t="shared" si="5"/>
        <v>5535.9979999999996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</row>
    <row r="42" spans="1:53" customFormat="1" x14ac:dyDescent="0.35">
      <c r="A42" s="97">
        <f t="shared" si="3"/>
        <v>44256</v>
      </c>
      <c r="B42" s="98">
        <v>27</v>
      </c>
      <c r="C42" s="76">
        <f t="shared" si="1"/>
        <v>5535.9979999999996</v>
      </c>
      <c r="D42" s="99">
        <f t="shared" si="0"/>
        <v>19.837</v>
      </c>
      <c r="E42" s="99">
        <f t="shared" si="6"/>
        <v>175.12240391310633</v>
      </c>
      <c r="F42" s="99">
        <f t="shared" si="2"/>
        <v>194.96</v>
      </c>
      <c r="G42" s="99">
        <f t="shared" si="5"/>
        <v>5360.8760000000002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</row>
    <row r="43" spans="1:53" customFormat="1" x14ac:dyDescent="0.35">
      <c r="A43" s="97">
        <f t="shared" si="3"/>
        <v>44287</v>
      </c>
      <c r="B43" s="98">
        <v>28</v>
      </c>
      <c r="C43" s="76">
        <f t="shared" si="1"/>
        <v>5360.8760000000002</v>
      </c>
      <c r="D43" s="99">
        <f t="shared" si="0"/>
        <v>19.21</v>
      </c>
      <c r="E43" s="99">
        <f t="shared" si="6"/>
        <v>175.74992586046162</v>
      </c>
      <c r="F43" s="99">
        <f t="shared" si="2"/>
        <v>194.96</v>
      </c>
      <c r="G43" s="99">
        <f t="shared" si="5"/>
        <v>5185.1260000000002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</row>
    <row r="44" spans="1:53" customFormat="1" x14ac:dyDescent="0.35">
      <c r="A44" s="97">
        <f t="shared" si="3"/>
        <v>44317</v>
      </c>
      <c r="B44" s="98">
        <v>29</v>
      </c>
      <c r="C44" s="76">
        <f t="shared" si="1"/>
        <v>5185.1260000000002</v>
      </c>
      <c r="D44" s="99">
        <f t="shared" si="0"/>
        <v>18.579999999999998</v>
      </c>
      <c r="E44" s="99">
        <f t="shared" si="6"/>
        <v>176.37969642812828</v>
      </c>
      <c r="F44" s="99">
        <f t="shared" si="2"/>
        <v>194.96</v>
      </c>
      <c r="G44" s="99">
        <f t="shared" si="5"/>
        <v>5008.7460000000001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</row>
    <row r="45" spans="1:53" customFormat="1" x14ac:dyDescent="0.35">
      <c r="A45" s="97">
        <f t="shared" si="3"/>
        <v>44348</v>
      </c>
      <c r="B45" s="98">
        <v>30</v>
      </c>
      <c r="C45" s="76">
        <f t="shared" si="1"/>
        <v>5008.7460000000001</v>
      </c>
      <c r="D45" s="99">
        <f t="shared" si="0"/>
        <v>17.948</v>
      </c>
      <c r="E45" s="99">
        <f t="shared" si="6"/>
        <v>177.01172367366237</v>
      </c>
      <c r="F45" s="99">
        <f t="shared" si="2"/>
        <v>194.96</v>
      </c>
      <c r="G45" s="99">
        <f t="shared" si="5"/>
        <v>4831.7340000000004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</row>
    <row r="46" spans="1:53" customFormat="1" x14ac:dyDescent="0.35">
      <c r="A46" s="97">
        <f t="shared" si="3"/>
        <v>44378</v>
      </c>
      <c r="B46" s="98">
        <v>31</v>
      </c>
      <c r="C46" s="76">
        <f t="shared" si="1"/>
        <v>4831.7340000000004</v>
      </c>
      <c r="D46" s="99">
        <f t="shared" si="0"/>
        <v>17.314</v>
      </c>
      <c r="E46" s="99">
        <f t="shared" si="6"/>
        <v>177.64601568349303</v>
      </c>
      <c r="F46" s="99">
        <f t="shared" si="2"/>
        <v>194.96</v>
      </c>
      <c r="G46" s="99">
        <f t="shared" si="5"/>
        <v>4654.0879999999997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</row>
    <row r="47" spans="1:53" customFormat="1" x14ac:dyDescent="0.35">
      <c r="A47" s="97">
        <f t="shared" si="3"/>
        <v>44409</v>
      </c>
      <c r="B47" s="98">
        <v>32</v>
      </c>
      <c r="C47" s="76">
        <f t="shared" si="1"/>
        <v>4654.0879999999997</v>
      </c>
      <c r="D47" s="99">
        <f t="shared" si="0"/>
        <v>16.677</v>
      </c>
      <c r="E47" s="99">
        <f t="shared" si="6"/>
        <v>178.28258057302554</v>
      </c>
      <c r="F47" s="99">
        <f t="shared" si="2"/>
        <v>194.96</v>
      </c>
      <c r="G47" s="99">
        <f t="shared" si="5"/>
        <v>4475.8050000000003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</row>
    <row r="48" spans="1:53" customFormat="1" x14ac:dyDescent="0.35">
      <c r="A48" s="97">
        <f t="shared" si="3"/>
        <v>44440</v>
      </c>
      <c r="B48" s="98">
        <v>33</v>
      </c>
      <c r="C48" s="76">
        <f t="shared" si="1"/>
        <v>4475.8050000000003</v>
      </c>
      <c r="D48" s="99">
        <f t="shared" si="0"/>
        <v>16.038</v>
      </c>
      <c r="E48" s="99">
        <f t="shared" si="6"/>
        <v>178.92142648674556</v>
      </c>
      <c r="F48" s="99">
        <f t="shared" si="2"/>
        <v>194.96</v>
      </c>
      <c r="G48" s="99">
        <f t="shared" si="5"/>
        <v>4296.884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</row>
    <row r="49" spans="1:53" customFormat="1" x14ac:dyDescent="0.35">
      <c r="A49" s="97">
        <f t="shared" si="3"/>
        <v>44470</v>
      </c>
      <c r="B49" s="98">
        <v>34</v>
      </c>
      <c r="C49" s="76">
        <f t="shared" si="1"/>
        <v>4296.884</v>
      </c>
      <c r="D49" s="99">
        <f t="shared" si="0"/>
        <v>15.397</v>
      </c>
      <c r="E49" s="99">
        <f t="shared" si="6"/>
        <v>179.56256159832307</v>
      </c>
      <c r="F49" s="99">
        <f t="shared" si="2"/>
        <v>194.96</v>
      </c>
      <c r="G49" s="99">
        <f t="shared" si="5"/>
        <v>4117.3209999999999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</row>
    <row r="50" spans="1:53" customFormat="1" x14ac:dyDescent="0.35">
      <c r="A50" s="97">
        <f t="shared" si="3"/>
        <v>44501</v>
      </c>
      <c r="B50" s="98">
        <v>35</v>
      </c>
      <c r="C50" s="76">
        <f t="shared" si="1"/>
        <v>4117.3209999999999</v>
      </c>
      <c r="D50" s="99">
        <f t="shared" si="0"/>
        <v>14.754</v>
      </c>
      <c r="E50" s="99">
        <f t="shared" si="6"/>
        <v>180.20599411071706</v>
      </c>
      <c r="F50" s="99">
        <f t="shared" si="2"/>
        <v>194.96</v>
      </c>
      <c r="G50" s="99">
        <f t="shared" si="5"/>
        <v>3937.1149999999998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</row>
    <row r="51" spans="1:53" customFormat="1" x14ac:dyDescent="0.35">
      <c r="A51" s="97">
        <f t="shared" si="3"/>
        <v>44531</v>
      </c>
      <c r="B51" s="98">
        <v>36</v>
      </c>
      <c r="C51" s="76">
        <f t="shared" si="1"/>
        <v>3937.1149999999998</v>
      </c>
      <c r="D51" s="99">
        <f t="shared" si="0"/>
        <v>14.108000000000001</v>
      </c>
      <c r="E51" s="99">
        <f t="shared" si="6"/>
        <v>180.85173225628043</v>
      </c>
      <c r="F51" s="99">
        <f t="shared" si="2"/>
        <v>194.96</v>
      </c>
      <c r="G51" s="99">
        <f t="shared" si="5"/>
        <v>3756.2629999999999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</row>
    <row r="52" spans="1:53" customFormat="1" x14ac:dyDescent="0.35">
      <c r="A52" s="97">
        <f t="shared" si="3"/>
        <v>44562</v>
      </c>
      <c r="B52" s="98">
        <v>37</v>
      </c>
      <c r="C52" s="76">
        <f t="shared" si="1"/>
        <v>3756.2629999999999</v>
      </c>
      <c r="D52" s="99">
        <f t="shared" si="0"/>
        <v>13.46</v>
      </c>
      <c r="E52" s="99">
        <f t="shared" si="6"/>
        <v>181.49978429686544</v>
      </c>
      <c r="F52" s="99">
        <f t="shared" si="2"/>
        <v>194.96</v>
      </c>
      <c r="G52" s="99">
        <f t="shared" si="5"/>
        <v>3574.7629999999999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</row>
    <row r="53" spans="1:53" customFormat="1" x14ac:dyDescent="0.35">
      <c r="A53" s="97">
        <f t="shared" si="3"/>
        <v>44593</v>
      </c>
      <c r="B53" s="98">
        <v>38</v>
      </c>
      <c r="C53" s="76">
        <f t="shared" si="1"/>
        <v>3574.7629999999999</v>
      </c>
      <c r="D53" s="99">
        <f t="shared" si="0"/>
        <v>12.81</v>
      </c>
      <c r="E53" s="99">
        <f t="shared" si="6"/>
        <v>182.15015852392921</v>
      </c>
      <c r="F53" s="99">
        <f t="shared" si="2"/>
        <v>194.96</v>
      </c>
      <c r="G53" s="99">
        <f t="shared" si="5"/>
        <v>3392.6129999999998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</row>
    <row r="54" spans="1:53" customFormat="1" x14ac:dyDescent="0.35">
      <c r="A54" s="97">
        <f t="shared" si="3"/>
        <v>44621</v>
      </c>
      <c r="B54" s="98">
        <v>39</v>
      </c>
      <c r="C54" s="76">
        <f t="shared" si="1"/>
        <v>3392.6129999999998</v>
      </c>
      <c r="D54" s="99">
        <f t="shared" si="0"/>
        <v>12.157</v>
      </c>
      <c r="E54" s="99">
        <f t="shared" si="6"/>
        <v>182.80286325863997</v>
      </c>
      <c r="F54" s="99">
        <f t="shared" si="2"/>
        <v>194.96</v>
      </c>
      <c r="G54" s="99">
        <f t="shared" si="5"/>
        <v>3209.81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</row>
    <row r="55" spans="1:53" customFormat="1" x14ac:dyDescent="0.35">
      <c r="A55" s="97">
        <f t="shared" si="3"/>
        <v>44652</v>
      </c>
      <c r="B55" s="98">
        <v>40</v>
      </c>
      <c r="C55" s="76">
        <f t="shared" si="1"/>
        <v>3209.81</v>
      </c>
      <c r="D55" s="99">
        <f t="shared" si="0"/>
        <v>11.502000000000001</v>
      </c>
      <c r="E55" s="99">
        <f t="shared" si="6"/>
        <v>183.45790685198344</v>
      </c>
      <c r="F55" s="99">
        <f t="shared" si="2"/>
        <v>194.96</v>
      </c>
      <c r="G55" s="99">
        <f t="shared" si="5"/>
        <v>3026.3519999999999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</row>
    <row r="56" spans="1:53" customFormat="1" x14ac:dyDescent="0.35">
      <c r="A56" s="97">
        <f t="shared" si="3"/>
        <v>44682</v>
      </c>
      <c r="B56" s="98">
        <v>41</v>
      </c>
      <c r="C56" s="76">
        <f t="shared" si="1"/>
        <v>3026.3519999999999</v>
      </c>
      <c r="D56" s="99">
        <f t="shared" si="0"/>
        <v>10.843999999999999</v>
      </c>
      <c r="E56" s="99">
        <f t="shared" si="6"/>
        <v>184.11529768486972</v>
      </c>
      <c r="F56" s="99">
        <f t="shared" si="2"/>
        <v>194.96</v>
      </c>
      <c r="G56" s="99">
        <f t="shared" si="5"/>
        <v>2842.2370000000001</v>
      </c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</row>
    <row r="57" spans="1:53" customFormat="1" x14ac:dyDescent="0.35">
      <c r="A57" s="97">
        <f t="shared" si="3"/>
        <v>44713</v>
      </c>
      <c r="B57" s="98">
        <v>42</v>
      </c>
      <c r="C57" s="76">
        <f t="shared" si="1"/>
        <v>2842.2370000000001</v>
      </c>
      <c r="D57" s="99">
        <f t="shared" si="0"/>
        <v>10.185</v>
      </c>
      <c r="E57" s="99">
        <f t="shared" si="6"/>
        <v>184.77504416824047</v>
      </c>
      <c r="F57" s="99">
        <f t="shared" si="2"/>
        <v>194.96</v>
      </c>
      <c r="G57" s="99">
        <f t="shared" si="5"/>
        <v>2657.462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</row>
    <row r="58" spans="1:53" customFormat="1" x14ac:dyDescent="0.35">
      <c r="A58" s="97">
        <f t="shared" si="3"/>
        <v>44743</v>
      </c>
      <c r="B58" s="98">
        <v>43</v>
      </c>
      <c r="C58" s="76">
        <f t="shared" si="1"/>
        <v>2657.462</v>
      </c>
      <c r="D58" s="99">
        <f t="shared" si="0"/>
        <v>9.5229999999999997</v>
      </c>
      <c r="E58" s="99">
        <f t="shared" si="6"/>
        <v>185.43715474317668</v>
      </c>
      <c r="F58" s="99">
        <f t="shared" si="2"/>
        <v>194.96</v>
      </c>
      <c r="G58" s="99">
        <f t="shared" si="5"/>
        <v>2472.0250000000001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</row>
    <row r="59" spans="1:53" customFormat="1" x14ac:dyDescent="0.35">
      <c r="A59" s="97">
        <f t="shared" si="3"/>
        <v>44774</v>
      </c>
      <c r="B59" s="98">
        <v>44</v>
      </c>
      <c r="C59" s="76">
        <f t="shared" si="1"/>
        <v>2472.0250000000001</v>
      </c>
      <c r="D59" s="99">
        <f t="shared" si="0"/>
        <v>8.8580000000000005</v>
      </c>
      <c r="E59" s="99">
        <f t="shared" si="6"/>
        <v>186.10163788100638</v>
      </c>
      <c r="F59" s="99">
        <f t="shared" si="2"/>
        <v>194.96</v>
      </c>
      <c r="G59" s="99">
        <f t="shared" si="5"/>
        <v>2285.9229999999998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</row>
    <row r="60" spans="1:53" customFormat="1" x14ac:dyDescent="0.35">
      <c r="A60" s="97">
        <f t="shared" si="3"/>
        <v>44805</v>
      </c>
      <c r="B60" s="98">
        <v>45</v>
      </c>
      <c r="C60" s="76">
        <f t="shared" si="1"/>
        <v>2285.9229999999998</v>
      </c>
      <c r="D60" s="99">
        <f t="shared" si="0"/>
        <v>8.1910000000000007</v>
      </c>
      <c r="E60" s="99">
        <f t="shared" si="6"/>
        <v>186.76850208341335</v>
      </c>
      <c r="F60" s="99">
        <f t="shared" si="2"/>
        <v>194.96</v>
      </c>
      <c r="G60" s="99">
        <f t="shared" si="5"/>
        <v>2099.154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</row>
    <row r="61" spans="1:53" customFormat="1" x14ac:dyDescent="0.35">
      <c r="A61" s="97">
        <f t="shared" si="3"/>
        <v>44835</v>
      </c>
      <c r="B61" s="98">
        <v>46</v>
      </c>
      <c r="C61" s="76">
        <f t="shared" si="1"/>
        <v>2099.154</v>
      </c>
      <c r="D61" s="99">
        <f t="shared" si="0"/>
        <v>7.5220000000000002</v>
      </c>
      <c r="E61" s="99">
        <f t="shared" si="6"/>
        <v>187.43775588254556</v>
      </c>
      <c r="F61" s="99">
        <f t="shared" si="2"/>
        <v>194.96</v>
      </c>
      <c r="G61" s="99">
        <f t="shared" si="5"/>
        <v>1911.7159999999999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</row>
    <row r="62" spans="1:53" customFormat="1" x14ac:dyDescent="0.35">
      <c r="A62" s="97">
        <f t="shared" si="3"/>
        <v>44866</v>
      </c>
      <c r="B62" s="98">
        <v>47</v>
      </c>
      <c r="C62" s="76">
        <f t="shared" si="1"/>
        <v>1911.7159999999999</v>
      </c>
      <c r="D62" s="99">
        <f t="shared" si="0"/>
        <v>6.85</v>
      </c>
      <c r="E62" s="99">
        <f t="shared" si="6"/>
        <v>188.10940784112466</v>
      </c>
      <c r="F62" s="99">
        <f t="shared" si="2"/>
        <v>194.96</v>
      </c>
      <c r="G62" s="99">
        <f t="shared" si="5"/>
        <v>1723.607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</row>
    <row r="63" spans="1:53" customFormat="1" x14ac:dyDescent="0.35">
      <c r="A63" s="97">
        <f t="shared" si="3"/>
        <v>44896</v>
      </c>
      <c r="B63" s="98">
        <v>48</v>
      </c>
      <c r="C63" s="76">
        <f t="shared" si="1"/>
        <v>1723.607</v>
      </c>
      <c r="D63" s="99">
        <f t="shared" si="0"/>
        <v>6.1760000000000002</v>
      </c>
      <c r="E63" s="99">
        <f t="shared" si="6"/>
        <v>188.78346655255541</v>
      </c>
      <c r="F63" s="99">
        <f t="shared" si="2"/>
        <v>194.96</v>
      </c>
      <c r="G63" s="99">
        <f t="shared" si="5"/>
        <v>1534.8240000000001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</row>
    <row r="64" spans="1:53" customFormat="1" x14ac:dyDescent="0.35">
      <c r="A64" s="97">
        <f t="shared" si="3"/>
        <v>44927</v>
      </c>
      <c r="B64" s="98">
        <v>49</v>
      </c>
      <c r="C64" s="76">
        <f t="shared" si="1"/>
        <v>1534.8240000000001</v>
      </c>
      <c r="D64" s="99">
        <f t="shared" si="0"/>
        <v>5.5</v>
      </c>
      <c r="E64" s="99">
        <f t="shared" si="6"/>
        <v>189.45994064103539</v>
      </c>
      <c r="F64" s="99">
        <f t="shared" si="2"/>
        <v>194.96</v>
      </c>
      <c r="G64" s="99">
        <f t="shared" si="5"/>
        <v>1345.364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</row>
    <row r="65" spans="1:53" customFormat="1" x14ac:dyDescent="0.35">
      <c r="A65" s="97">
        <f t="shared" si="3"/>
        <v>44958</v>
      </c>
      <c r="B65" s="98">
        <v>50</v>
      </c>
      <c r="C65" s="76">
        <f t="shared" si="1"/>
        <v>1345.364</v>
      </c>
      <c r="D65" s="99">
        <f t="shared" si="0"/>
        <v>4.8209999999999997</v>
      </c>
      <c r="E65" s="99">
        <f t="shared" si="6"/>
        <v>190.13883876166574</v>
      </c>
      <c r="F65" s="99">
        <f t="shared" si="2"/>
        <v>194.96</v>
      </c>
      <c r="G65" s="99">
        <f t="shared" si="5"/>
        <v>1155.2249999999999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</row>
    <row r="66" spans="1:53" customFormat="1" x14ac:dyDescent="0.35">
      <c r="A66" s="97">
        <f t="shared" si="3"/>
        <v>44986</v>
      </c>
      <c r="B66" s="98">
        <v>51</v>
      </c>
      <c r="C66" s="76">
        <f t="shared" si="1"/>
        <v>1155.2249999999999</v>
      </c>
      <c r="D66" s="99">
        <f t="shared" si="0"/>
        <v>4.1399999999999997</v>
      </c>
      <c r="E66" s="99">
        <f t="shared" si="6"/>
        <v>190.82016960056174</v>
      </c>
      <c r="F66" s="99">
        <f t="shared" si="2"/>
        <v>194.96</v>
      </c>
      <c r="G66" s="99">
        <f t="shared" si="5"/>
        <v>964.40499999999997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</row>
    <row r="67" spans="1:53" customFormat="1" x14ac:dyDescent="0.35">
      <c r="A67" s="97">
        <f t="shared" si="3"/>
        <v>45017</v>
      </c>
      <c r="B67" s="98">
        <v>52</v>
      </c>
      <c r="C67" s="76">
        <f t="shared" si="1"/>
        <v>964.40499999999997</v>
      </c>
      <c r="D67" s="99">
        <f t="shared" si="0"/>
        <v>3.456</v>
      </c>
      <c r="E67" s="99">
        <f t="shared" si="6"/>
        <v>191.50394187496372</v>
      </c>
      <c r="F67" s="99">
        <f t="shared" si="2"/>
        <v>194.96</v>
      </c>
      <c r="G67" s="99">
        <f t="shared" si="5"/>
        <v>772.90099999999995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</row>
    <row r="68" spans="1:53" customFormat="1" x14ac:dyDescent="0.35">
      <c r="A68" s="97">
        <f t="shared" si="3"/>
        <v>45047</v>
      </c>
      <c r="B68" s="98">
        <v>53</v>
      </c>
      <c r="C68" s="76">
        <f t="shared" si="1"/>
        <v>772.90099999999995</v>
      </c>
      <c r="D68" s="99">
        <f t="shared" si="0"/>
        <v>2.77</v>
      </c>
      <c r="E68" s="99">
        <f t="shared" si="6"/>
        <v>192.190164333349</v>
      </c>
      <c r="F68" s="99">
        <f t="shared" si="2"/>
        <v>194.96</v>
      </c>
      <c r="G68" s="99">
        <f t="shared" si="5"/>
        <v>580.71100000000001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</row>
    <row r="69" spans="1:53" customFormat="1" x14ac:dyDescent="0.35">
      <c r="A69" s="97">
        <f t="shared" si="3"/>
        <v>45078</v>
      </c>
      <c r="B69" s="98">
        <v>54</v>
      </c>
      <c r="C69" s="76">
        <f t="shared" si="1"/>
        <v>580.71100000000001</v>
      </c>
      <c r="D69" s="99">
        <f t="shared" si="0"/>
        <v>2.081</v>
      </c>
      <c r="E69" s="99">
        <f t="shared" si="6"/>
        <v>192.87884575554352</v>
      </c>
      <c r="F69" s="99">
        <f t="shared" si="2"/>
        <v>194.96</v>
      </c>
      <c r="G69" s="99">
        <f t="shared" si="5"/>
        <v>387.83199999999999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</row>
    <row r="70" spans="1:53" customFormat="1" x14ac:dyDescent="0.35">
      <c r="A70" s="97">
        <f t="shared" si="3"/>
        <v>45108</v>
      </c>
      <c r="B70" s="98">
        <v>55</v>
      </c>
      <c r="C70" s="76">
        <f t="shared" si="1"/>
        <v>387.83199999999999</v>
      </c>
      <c r="D70" s="99">
        <f t="shared" si="0"/>
        <v>1.39</v>
      </c>
      <c r="E70" s="99">
        <f t="shared" si="6"/>
        <v>193.56999495283421</v>
      </c>
      <c r="F70" s="99">
        <f t="shared" si="2"/>
        <v>194.96</v>
      </c>
      <c r="G70" s="99">
        <f t="shared" si="5"/>
        <v>194.262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</row>
    <row r="71" spans="1:53" customFormat="1" x14ac:dyDescent="0.35">
      <c r="A71" s="97">
        <f t="shared" si="3"/>
        <v>45139</v>
      </c>
      <c r="B71" s="98">
        <v>56</v>
      </c>
      <c r="C71" s="76">
        <f t="shared" si="1"/>
        <v>194.262</v>
      </c>
      <c r="D71" s="99">
        <f t="shared" si="0"/>
        <v>0.69599999999999995</v>
      </c>
      <c r="E71" s="99">
        <f t="shared" si="6"/>
        <v>194.26362076808186</v>
      </c>
      <c r="F71" s="99">
        <f t="shared" si="2"/>
        <v>194.96</v>
      </c>
      <c r="G71" s="142">
        <f t="shared" si="5"/>
        <v>-2E-3</v>
      </c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</row>
    <row r="72" spans="1:53" customFormat="1" x14ac:dyDescent="0.35">
      <c r="A72" s="97"/>
      <c r="B72" s="98"/>
      <c r="C72" s="76"/>
      <c r="D72" s="99"/>
      <c r="E72" s="99"/>
      <c r="F72" s="99"/>
      <c r="G72" s="99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</row>
    <row r="73" spans="1:53" customFormat="1" x14ac:dyDescent="0.35">
      <c r="A73" s="97"/>
      <c r="B73" s="98"/>
      <c r="C73" s="76"/>
      <c r="D73" s="99"/>
      <c r="E73" s="99"/>
      <c r="F73" s="99"/>
      <c r="G73" s="99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</row>
    <row r="74" spans="1:53" customFormat="1" x14ac:dyDescent="0.35">
      <c r="A74" s="97"/>
      <c r="B74" s="98"/>
      <c r="C74" s="76"/>
      <c r="D74" s="99"/>
      <c r="E74" s="99"/>
      <c r="F74" s="99"/>
      <c r="G74" s="99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</row>
    <row r="75" spans="1:53" customFormat="1" x14ac:dyDescent="0.35">
      <c r="A75" s="97"/>
      <c r="B75" s="98"/>
      <c r="C75" s="76"/>
      <c r="D75" s="99"/>
      <c r="E75" s="99"/>
      <c r="F75" s="99"/>
      <c r="G75" s="99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J15" sqref="J15"/>
    </sheetView>
  </sheetViews>
  <sheetFormatPr defaultColWidth="9.1796875" defaultRowHeight="14.5" x14ac:dyDescent="0.35"/>
  <cols>
    <col min="1" max="1" width="9.1796875" style="94"/>
    <col min="2" max="2" width="7.81640625" style="94" customWidth="1"/>
    <col min="3" max="3" width="14.7265625" style="94" customWidth="1"/>
    <col min="4" max="4" width="14.26953125" style="94" customWidth="1"/>
    <col min="5" max="6" width="14.7265625" style="94" customWidth="1"/>
    <col min="7" max="7" width="14.7265625" style="115" customWidth="1"/>
    <col min="8" max="8" width="9.1796875" style="94"/>
    <col min="9" max="9" width="9.453125" style="94" bestFit="1" customWidth="1"/>
    <col min="10" max="257" width="9.1796875" style="94"/>
    <col min="258" max="258" width="7.81640625" style="94" customWidth="1"/>
    <col min="259" max="259" width="14.7265625" style="94" customWidth="1"/>
    <col min="260" max="260" width="14.26953125" style="94" customWidth="1"/>
    <col min="261" max="263" width="14.7265625" style="94" customWidth="1"/>
    <col min="264" max="513" width="9.1796875" style="94"/>
    <col min="514" max="514" width="7.81640625" style="94" customWidth="1"/>
    <col min="515" max="515" width="14.7265625" style="94" customWidth="1"/>
    <col min="516" max="516" width="14.26953125" style="94" customWidth="1"/>
    <col min="517" max="519" width="14.7265625" style="94" customWidth="1"/>
    <col min="520" max="769" width="9.1796875" style="94"/>
    <col min="770" max="770" width="7.81640625" style="94" customWidth="1"/>
    <col min="771" max="771" width="14.7265625" style="94" customWidth="1"/>
    <col min="772" max="772" width="14.26953125" style="94" customWidth="1"/>
    <col min="773" max="775" width="14.7265625" style="94" customWidth="1"/>
    <col min="776" max="1025" width="9.1796875" style="94"/>
    <col min="1026" max="1026" width="7.81640625" style="94" customWidth="1"/>
    <col min="1027" max="1027" width="14.7265625" style="94" customWidth="1"/>
    <col min="1028" max="1028" width="14.26953125" style="94" customWidth="1"/>
    <col min="1029" max="1031" width="14.7265625" style="94" customWidth="1"/>
    <col min="1032" max="1281" width="9.1796875" style="94"/>
    <col min="1282" max="1282" width="7.81640625" style="94" customWidth="1"/>
    <col min="1283" max="1283" width="14.7265625" style="94" customWidth="1"/>
    <col min="1284" max="1284" width="14.26953125" style="94" customWidth="1"/>
    <col min="1285" max="1287" width="14.7265625" style="94" customWidth="1"/>
    <col min="1288" max="1537" width="9.1796875" style="94"/>
    <col min="1538" max="1538" width="7.81640625" style="94" customWidth="1"/>
    <col min="1539" max="1539" width="14.7265625" style="94" customWidth="1"/>
    <col min="1540" max="1540" width="14.26953125" style="94" customWidth="1"/>
    <col min="1541" max="1543" width="14.7265625" style="94" customWidth="1"/>
    <col min="1544" max="1793" width="9.1796875" style="94"/>
    <col min="1794" max="1794" width="7.81640625" style="94" customWidth="1"/>
    <col min="1795" max="1795" width="14.7265625" style="94" customWidth="1"/>
    <col min="1796" max="1796" width="14.26953125" style="94" customWidth="1"/>
    <col min="1797" max="1799" width="14.7265625" style="94" customWidth="1"/>
    <col min="1800" max="2049" width="9.1796875" style="94"/>
    <col min="2050" max="2050" width="7.81640625" style="94" customWidth="1"/>
    <col min="2051" max="2051" width="14.7265625" style="94" customWidth="1"/>
    <col min="2052" max="2052" width="14.26953125" style="94" customWidth="1"/>
    <col min="2053" max="2055" width="14.7265625" style="94" customWidth="1"/>
    <col min="2056" max="2305" width="9.1796875" style="94"/>
    <col min="2306" max="2306" width="7.81640625" style="94" customWidth="1"/>
    <col min="2307" max="2307" width="14.7265625" style="94" customWidth="1"/>
    <col min="2308" max="2308" width="14.26953125" style="94" customWidth="1"/>
    <col min="2309" max="2311" width="14.7265625" style="94" customWidth="1"/>
    <col min="2312" max="2561" width="9.1796875" style="94"/>
    <col min="2562" max="2562" width="7.81640625" style="94" customWidth="1"/>
    <col min="2563" max="2563" width="14.7265625" style="94" customWidth="1"/>
    <col min="2564" max="2564" width="14.26953125" style="94" customWidth="1"/>
    <col min="2565" max="2567" width="14.7265625" style="94" customWidth="1"/>
    <col min="2568" max="2817" width="9.1796875" style="94"/>
    <col min="2818" max="2818" width="7.81640625" style="94" customWidth="1"/>
    <col min="2819" max="2819" width="14.7265625" style="94" customWidth="1"/>
    <col min="2820" max="2820" width="14.26953125" style="94" customWidth="1"/>
    <col min="2821" max="2823" width="14.7265625" style="94" customWidth="1"/>
    <col min="2824" max="3073" width="9.1796875" style="94"/>
    <col min="3074" max="3074" width="7.81640625" style="94" customWidth="1"/>
    <col min="3075" max="3075" width="14.7265625" style="94" customWidth="1"/>
    <col min="3076" max="3076" width="14.26953125" style="94" customWidth="1"/>
    <col min="3077" max="3079" width="14.7265625" style="94" customWidth="1"/>
    <col min="3080" max="3329" width="9.1796875" style="94"/>
    <col min="3330" max="3330" width="7.81640625" style="94" customWidth="1"/>
    <col min="3331" max="3331" width="14.7265625" style="94" customWidth="1"/>
    <col min="3332" max="3332" width="14.26953125" style="94" customWidth="1"/>
    <col min="3333" max="3335" width="14.7265625" style="94" customWidth="1"/>
    <col min="3336" max="3585" width="9.1796875" style="94"/>
    <col min="3586" max="3586" width="7.81640625" style="94" customWidth="1"/>
    <col min="3587" max="3587" width="14.7265625" style="94" customWidth="1"/>
    <col min="3588" max="3588" width="14.26953125" style="94" customWidth="1"/>
    <col min="3589" max="3591" width="14.7265625" style="94" customWidth="1"/>
    <col min="3592" max="3841" width="9.1796875" style="94"/>
    <col min="3842" max="3842" width="7.81640625" style="94" customWidth="1"/>
    <col min="3843" max="3843" width="14.7265625" style="94" customWidth="1"/>
    <col min="3844" max="3844" width="14.26953125" style="94" customWidth="1"/>
    <col min="3845" max="3847" width="14.7265625" style="94" customWidth="1"/>
    <col min="3848" max="4097" width="9.1796875" style="94"/>
    <col min="4098" max="4098" width="7.81640625" style="94" customWidth="1"/>
    <col min="4099" max="4099" width="14.7265625" style="94" customWidth="1"/>
    <col min="4100" max="4100" width="14.26953125" style="94" customWidth="1"/>
    <col min="4101" max="4103" width="14.7265625" style="94" customWidth="1"/>
    <col min="4104" max="4353" width="9.1796875" style="94"/>
    <col min="4354" max="4354" width="7.81640625" style="94" customWidth="1"/>
    <col min="4355" max="4355" width="14.7265625" style="94" customWidth="1"/>
    <col min="4356" max="4356" width="14.26953125" style="94" customWidth="1"/>
    <col min="4357" max="4359" width="14.7265625" style="94" customWidth="1"/>
    <col min="4360" max="4609" width="9.1796875" style="94"/>
    <col min="4610" max="4610" width="7.81640625" style="94" customWidth="1"/>
    <col min="4611" max="4611" width="14.7265625" style="94" customWidth="1"/>
    <col min="4612" max="4612" width="14.26953125" style="94" customWidth="1"/>
    <col min="4613" max="4615" width="14.7265625" style="94" customWidth="1"/>
    <col min="4616" max="4865" width="9.1796875" style="94"/>
    <col min="4866" max="4866" width="7.81640625" style="94" customWidth="1"/>
    <col min="4867" max="4867" width="14.7265625" style="94" customWidth="1"/>
    <col min="4868" max="4868" width="14.26953125" style="94" customWidth="1"/>
    <col min="4869" max="4871" width="14.7265625" style="94" customWidth="1"/>
    <col min="4872" max="5121" width="9.1796875" style="94"/>
    <col min="5122" max="5122" width="7.81640625" style="94" customWidth="1"/>
    <col min="5123" max="5123" width="14.7265625" style="94" customWidth="1"/>
    <col min="5124" max="5124" width="14.26953125" style="94" customWidth="1"/>
    <col min="5125" max="5127" width="14.7265625" style="94" customWidth="1"/>
    <col min="5128" max="5377" width="9.1796875" style="94"/>
    <col min="5378" max="5378" width="7.81640625" style="94" customWidth="1"/>
    <col min="5379" max="5379" width="14.7265625" style="94" customWidth="1"/>
    <col min="5380" max="5380" width="14.26953125" style="94" customWidth="1"/>
    <col min="5381" max="5383" width="14.7265625" style="94" customWidth="1"/>
    <col min="5384" max="5633" width="9.1796875" style="94"/>
    <col min="5634" max="5634" width="7.81640625" style="94" customWidth="1"/>
    <col min="5635" max="5635" width="14.7265625" style="94" customWidth="1"/>
    <col min="5636" max="5636" width="14.26953125" style="94" customWidth="1"/>
    <col min="5637" max="5639" width="14.7265625" style="94" customWidth="1"/>
    <col min="5640" max="5889" width="9.1796875" style="94"/>
    <col min="5890" max="5890" width="7.81640625" style="94" customWidth="1"/>
    <col min="5891" max="5891" width="14.7265625" style="94" customWidth="1"/>
    <col min="5892" max="5892" width="14.26953125" style="94" customWidth="1"/>
    <col min="5893" max="5895" width="14.7265625" style="94" customWidth="1"/>
    <col min="5896" max="6145" width="9.1796875" style="94"/>
    <col min="6146" max="6146" width="7.81640625" style="94" customWidth="1"/>
    <col min="6147" max="6147" width="14.7265625" style="94" customWidth="1"/>
    <col min="6148" max="6148" width="14.26953125" style="94" customWidth="1"/>
    <col min="6149" max="6151" width="14.7265625" style="94" customWidth="1"/>
    <col min="6152" max="6401" width="9.1796875" style="94"/>
    <col min="6402" max="6402" width="7.81640625" style="94" customWidth="1"/>
    <col min="6403" max="6403" width="14.7265625" style="94" customWidth="1"/>
    <col min="6404" max="6404" width="14.26953125" style="94" customWidth="1"/>
    <col min="6405" max="6407" width="14.7265625" style="94" customWidth="1"/>
    <col min="6408" max="6657" width="9.1796875" style="94"/>
    <col min="6658" max="6658" width="7.81640625" style="94" customWidth="1"/>
    <col min="6659" max="6659" width="14.7265625" style="94" customWidth="1"/>
    <col min="6660" max="6660" width="14.26953125" style="94" customWidth="1"/>
    <col min="6661" max="6663" width="14.7265625" style="94" customWidth="1"/>
    <col min="6664" max="6913" width="9.1796875" style="94"/>
    <col min="6914" max="6914" width="7.81640625" style="94" customWidth="1"/>
    <col min="6915" max="6915" width="14.7265625" style="94" customWidth="1"/>
    <col min="6916" max="6916" width="14.26953125" style="94" customWidth="1"/>
    <col min="6917" max="6919" width="14.7265625" style="94" customWidth="1"/>
    <col min="6920" max="7169" width="9.1796875" style="94"/>
    <col min="7170" max="7170" width="7.81640625" style="94" customWidth="1"/>
    <col min="7171" max="7171" width="14.7265625" style="94" customWidth="1"/>
    <col min="7172" max="7172" width="14.26953125" style="94" customWidth="1"/>
    <col min="7173" max="7175" width="14.7265625" style="94" customWidth="1"/>
    <col min="7176" max="7425" width="9.1796875" style="94"/>
    <col min="7426" max="7426" width="7.81640625" style="94" customWidth="1"/>
    <col min="7427" max="7427" width="14.7265625" style="94" customWidth="1"/>
    <col min="7428" max="7428" width="14.26953125" style="94" customWidth="1"/>
    <col min="7429" max="7431" width="14.7265625" style="94" customWidth="1"/>
    <col min="7432" max="7681" width="9.1796875" style="94"/>
    <col min="7682" max="7682" width="7.81640625" style="94" customWidth="1"/>
    <col min="7683" max="7683" width="14.7265625" style="94" customWidth="1"/>
    <col min="7684" max="7684" width="14.26953125" style="94" customWidth="1"/>
    <col min="7685" max="7687" width="14.7265625" style="94" customWidth="1"/>
    <col min="7688" max="7937" width="9.1796875" style="94"/>
    <col min="7938" max="7938" width="7.81640625" style="94" customWidth="1"/>
    <col min="7939" max="7939" width="14.7265625" style="94" customWidth="1"/>
    <col min="7940" max="7940" width="14.26953125" style="94" customWidth="1"/>
    <col min="7941" max="7943" width="14.7265625" style="94" customWidth="1"/>
    <col min="7944" max="8193" width="9.1796875" style="94"/>
    <col min="8194" max="8194" width="7.81640625" style="94" customWidth="1"/>
    <col min="8195" max="8195" width="14.7265625" style="94" customWidth="1"/>
    <col min="8196" max="8196" width="14.26953125" style="94" customWidth="1"/>
    <col min="8197" max="8199" width="14.7265625" style="94" customWidth="1"/>
    <col min="8200" max="8449" width="9.1796875" style="94"/>
    <col min="8450" max="8450" width="7.81640625" style="94" customWidth="1"/>
    <col min="8451" max="8451" width="14.7265625" style="94" customWidth="1"/>
    <col min="8452" max="8452" width="14.26953125" style="94" customWidth="1"/>
    <col min="8453" max="8455" width="14.7265625" style="94" customWidth="1"/>
    <col min="8456" max="8705" width="9.1796875" style="94"/>
    <col min="8706" max="8706" width="7.81640625" style="94" customWidth="1"/>
    <col min="8707" max="8707" width="14.7265625" style="94" customWidth="1"/>
    <col min="8708" max="8708" width="14.26953125" style="94" customWidth="1"/>
    <col min="8709" max="8711" width="14.7265625" style="94" customWidth="1"/>
    <col min="8712" max="8961" width="9.1796875" style="94"/>
    <col min="8962" max="8962" width="7.81640625" style="94" customWidth="1"/>
    <col min="8963" max="8963" width="14.7265625" style="94" customWidth="1"/>
    <col min="8964" max="8964" width="14.26953125" style="94" customWidth="1"/>
    <col min="8965" max="8967" width="14.7265625" style="94" customWidth="1"/>
    <col min="8968" max="9217" width="9.1796875" style="94"/>
    <col min="9218" max="9218" width="7.81640625" style="94" customWidth="1"/>
    <col min="9219" max="9219" width="14.7265625" style="94" customWidth="1"/>
    <col min="9220" max="9220" width="14.26953125" style="94" customWidth="1"/>
    <col min="9221" max="9223" width="14.7265625" style="94" customWidth="1"/>
    <col min="9224" max="9473" width="9.1796875" style="94"/>
    <col min="9474" max="9474" width="7.81640625" style="94" customWidth="1"/>
    <col min="9475" max="9475" width="14.7265625" style="94" customWidth="1"/>
    <col min="9476" max="9476" width="14.26953125" style="94" customWidth="1"/>
    <col min="9477" max="9479" width="14.7265625" style="94" customWidth="1"/>
    <col min="9480" max="9729" width="9.1796875" style="94"/>
    <col min="9730" max="9730" width="7.81640625" style="94" customWidth="1"/>
    <col min="9731" max="9731" width="14.7265625" style="94" customWidth="1"/>
    <col min="9732" max="9732" width="14.26953125" style="94" customWidth="1"/>
    <col min="9733" max="9735" width="14.7265625" style="94" customWidth="1"/>
    <col min="9736" max="9985" width="9.1796875" style="94"/>
    <col min="9986" max="9986" width="7.81640625" style="94" customWidth="1"/>
    <col min="9987" max="9987" width="14.7265625" style="94" customWidth="1"/>
    <col min="9988" max="9988" width="14.26953125" style="94" customWidth="1"/>
    <col min="9989" max="9991" width="14.7265625" style="94" customWidth="1"/>
    <col min="9992" max="10241" width="9.1796875" style="94"/>
    <col min="10242" max="10242" width="7.81640625" style="94" customWidth="1"/>
    <col min="10243" max="10243" width="14.7265625" style="94" customWidth="1"/>
    <col min="10244" max="10244" width="14.26953125" style="94" customWidth="1"/>
    <col min="10245" max="10247" width="14.7265625" style="94" customWidth="1"/>
    <col min="10248" max="10497" width="9.1796875" style="94"/>
    <col min="10498" max="10498" width="7.81640625" style="94" customWidth="1"/>
    <col min="10499" max="10499" width="14.7265625" style="94" customWidth="1"/>
    <col min="10500" max="10500" width="14.26953125" style="94" customWidth="1"/>
    <col min="10501" max="10503" width="14.7265625" style="94" customWidth="1"/>
    <col min="10504" max="10753" width="9.1796875" style="94"/>
    <col min="10754" max="10754" width="7.81640625" style="94" customWidth="1"/>
    <col min="10755" max="10755" width="14.7265625" style="94" customWidth="1"/>
    <col min="10756" max="10756" width="14.26953125" style="94" customWidth="1"/>
    <col min="10757" max="10759" width="14.7265625" style="94" customWidth="1"/>
    <col min="10760" max="11009" width="9.1796875" style="94"/>
    <col min="11010" max="11010" width="7.81640625" style="94" customWidth="1"/>
    <col min="11011" max="11011" width="14.7265625" style="94" customWidth="1"/>
    <col min="11012" max="11012" width="14.26953125" style="94" customWidth="1"/>
    <col min="11013" max="11015" width="14.7265625" style="94" customWidth="1"/>
    <col min="11016" max="11265" width="9.1796875" style="94"/>
    <col min="11266" max="11266" width="7.81640625" style="94" customWidth="1"/>
    <col min="11267" max="11267" width="14.7265625" style="94" customWidth="1"/>
    <col min="11268" max="11268" width="14.26953125" style="94" customWidth="1"/>
    <col min="11269" max="11271" width="14.7265625" style="94" customWidth="1"/>
    <col min="11272" max="11521" width="9.1796875" style="94"/>
    <col min="11522" max="11522" width="7.81640625" style="94" customWidth="1"/>
    <col min="11523" max="11523" width="14.7265625" style="94" customWidth="1"/>
    <col min="11524" max="11524" width="14.26953125" style="94" customWidth="1"/>
    <col min="11525" max="11527" width="14.7265625" style="94" customWidth="1"/>
    <col min="11528" max="11777" width="9.1796875" style="94"/>
    <col min="11778" max="11778" width="7.81640625" style="94" customWidth="1"/>
    <col min="11779" max="11779" width="14.7265625" style="94" customWidth="1"/>
    <col min="11780" max="11780" width="14.26953125" style="94" customWidth="1"/>
    <col min="11781" max="11783" width="14.7265625" style="94" customWidth="1"/>
    <col min="11784" max="12033" width="9.1796875" style="94"/>
    <col min="12034" max="12034" width="7.81640625" style="94" customWidth="1"/>
    <col min="12035" max="12035" width="14.7265625" style="94" customWidth="1"/>
    <col min="12036" max="12036" width="14.26953125" style="94" customWidth="1"/>
    <col min="12037" max="12039" width="14.7265625" style="94" customWidth="1"/>
    <col min="12040" max="12289" width="9.1796875" style="94"/>
    <col min="12290" max="12290" width="7.81640625" style="94" customWidth="1"/>
    <col min="12291" max="12291" width="14.7265625" style="94" customWidth="1"/>
    <col min="12292" max="12292" width="14.26953125" style="94" customWidth="1"/>
    <col min="12293" max="12295" width="14.7265625" style="94" customWidth="1"/>
    <col min="12296" max="12545" width="9.1796875" style="94"/>
    <col min="12546" max="12546" width="7.81640625" style="94" customWidth="1"/>
    <col min="12547" max="12547" width="14.7265625" style="94" customWidth="1"/>
    <col min="12548" max="12548" width="14.26953125" style="94" customWidth="1"/>
    <col min="12549" max="12551" width="14.7265625" style="94" customWidth="1"/>
    <col min="12552" max="12801" width="9.1796875" style="94"/>
    <col min="12802" max="12802" width="7.81640625" style="94" customWidth="1"/>
    <col min="12803" max="12803" width="14.7265625" style="94" customWidth="1"/>
    <col min="12804" max="12804" width="14.26953125" style="94" customWidth="1"/>
    <col min="12805" max="12807" width="14.7265625" style="94" customWidth="1"/>
    <col min="12808" max="13057" width="9.1796875" style="94"/>
    <col min="13058" max="13058" width="7.81640625" style="94" customWidth="1"/>
    <col min="13059" max="13059" width="14.7265625" style="94" customWidth="1"/>
    <col min="13060" max="13060" width="14.26953125" style="94" customWidth="1"/>
    <col min="13061" max="13063" width="14.7265625" style="94" customWidth="1"/>
    <col min="13064" max="13313" width="9.1796875" style="94"/>
    <col min="13314" max="13314" width="7.81640625" style="94" customWidth="1"/>
    <col min="13315" max="13315" width="14.7265625" style="94" customWidth="1"/>
    <col min="13316" max="13316" width="14.26953125" style="94" customWidth="1"/>
    <col min="13317" max="13319" width="14.7265625" style="94" customWidth="1"/>
    <col min="13320" max="13569" width="9.1796875" style="94"/>
    <col min="13570" max="13570" width="7.81640625" style="94" customWidth="1"/>
    <col min="13571" max="13571" width="14.7265625" style="94" customWidth="1"/>
    <col min="13572" max="13572" width="14.26953125" style="94" customWidth="1"/>
    <col min="13573" max="13575" width="14.7265625" style="94" customWidth="1"/>
    <col min="13576" max="13825" width="9.1796875" style="94"/>
    <col min="13826" max="13826" width="7.81640625" style="94" customWidth="1"/>
    <col min="13827" max="13827" width="14.7265625" style="94" customWidth="1"/>
    <col min="13828" max="13828" width="14.26953125" style="94" customWidth="1"/>
    <col min="13829" max="13831" width="14.7265625" style="94" customWidth="1"/>
    <col min="13832" max="14081" width="9.1796875" style="94"/>
    <col min="14082" max="14082" width="7.81640625" style="94" customWidth="1"/>
    <col min="14083" max="14083" width="14.7265625" style="94" customWidth="1"/>
    <col min="14084" max="14084" width="14.26953125" style="94" customWidth="1"/>
    <col min="14085" max="14087" width="14.7265625" style="94" customWidth="1"/>
    <col min="14088" max="14337" width="9.1796875" style="94"/>
    <col min="14338" max="14338" width="7.81640625" style="94" customWidth="1"/>
    <col min="14339" max="14339" width="14.7265625" style="94" customWidth="1"/>
    <col min="14340" max="14340" width="14.26953125" style="94" customWidth="1"/>
    <col min="14341" max="14343" width="14.7265625" style="94" customWidth="1"/>
    <col min="14344" max="14593" width="9.1796875" style="94"/>
    <col min="14594" max="14594" width="7.81640625" style="94" customWidth="1"/>
    <col min="14595" max="14595" width="14.7265625" style="94" customWidth="1"/>
    <col min="14596" max="14596" width="14.26953125" style="94" customWidth="1"/>
    <col min="14597" max="14599" width="14.7265625" style="94" customWidth="1"/>
    <col min="14600" max="14849" width="9.1796875" style="94"/>
    <col min="14850" max="14850" width="7.81640625" style="94" customWidth="1"/>
    <col min="14851" max="14851" width="14.7265625" style="94" customWidth="1"/>
    <col min="14852" max="14852" width="14.26953125" style="94" customWidth="1"/>
    <col min="14853" max="14855" width="14.7265625" style="94" customWidth="1"/>
    <col min="14856" max="15105" width="9.1796875" style="94"/>
    <col min="15106" max="15106" width="7.81640625" style="94" customWidth="1"/>
    <col min="15107" max="15107" width="14.7265625" style="94" customWidth="1"/>
    <col min="15108" max="15108" width="14.26953125" style="94" customWidth="1"/>
    <col min="15109" max="15111" width="14.7265625" style="94" customWidth="1"/>
    <col min="15112" max="15361" width="9.1796875" style="94"/>
    <col min="15362" max="15362" width="7.81640625" style="94" customWidth="1"/>
    <col min="15363" max="15363" width="14.7265625" style="94" customWidth="1"/>
    <col min="15364" max="15364" width="14.26953125" style="94" customWidth="1"/>
    <col min="15365" max="15367" width="14.7265625" style="94" customWidth="1"/>
    <col min="15368" max="15617" width="9.1796875" style="94"/>
    <col min="15618" max="15618" width="7.81640625" style="94" customWidth="1"/>
    <col min="15619" max="15619" width="14.7265625" style="94" customWidth="1"/>
    <col min="15620" max="15620" width="14.26953125" style="94" customWidth="1"/>
    <col min="15621" max="15623" width="14.7265625" style="94" customWidth="1"/>
    <col min="15624" max="15873" width="9.1796875" style="94"/>
    <col min="15874" max="15874" width="7.81640625" style="94" customWidth="1"/>
    <col min="15875" max="15875" width="14.7265625" style="94" customWidth="1"/>
    <col min="15876" max="15876" width="14.26953125" style="94" customWidth="1"/>
    <col min="15877" max="15879" width="14.7265625" style="94" customWidth="1"/>
    <col min="15880" max="16129" width="9.1796875" style="94"/>
    <col min="16130" max="16130" width="7.81640625" style="94" customWidth="1"/>
    <col min="16131" max="16131" width="14.7265625" style="94" customWidth="1"/>
    <col min="16132" max="16132" width="14.26953125" style="94" customWidth="1"/>
    <col min="16133" max="16135" width="14.7265625" style="94" customWidth="1"/>
    <col min="16136" max="16384" width="9.1796875" style="94"/>
  </cols>
  <sheetData>
    <row r="1" spans="1:13" x14ac:dyDescent="0.35">
      <c r="A1" s="71"/>
      <c r="B1" s="71"/>
      <c r="C1" s="71"/>
      <c r="D1" s="71"/>
      <c r="E1" s="71"/>
      <c r="F1" s="71"/>
      <c r="G1" s="156"/>
    </row>
    <row r="2" spans="1:13" x14ac:dyDescent="0.35">
      <c r="A2" s="71"/>
      <c r="B2" s="71"/>
      <c r="C2" s="71"/>
      <c r="D2" s="71"/>
      <c r="E2" s="71"/>
      <c r="F2" s="73"/>
      <c r="G2" s="157"/>
    </row>
    <row r="3" spans="1:13" x14ac:dyDescent="0.35">
      <c r="A3" s="71"/>
      <c r="B3" s="71"/>
      <c r="C3" s="71"/>
      <c r="D3" s="71"/>
      <c r="E3" s="71"/>
      <c r="F3" s="73"/>
      <c r="G3" s="157"/>
    </row>
    <row r="4" spans="1:13" ht="21" x14ac:dyDescent="0.5">
      <c r="A4" s="71"/>
      <c r="B4" s="136" t="s">
        <v>57</v>
      </c>
      <c r="C4" s="71"/>
      <c r="D4" s="71"/>
      <c r="E4" s="75"/>
      <c r="F4" s="76"/>
      <c r="G4" s="158"/>
      <c r="K4" s="115"/>
      <c r="L4" s="114"/>
    </row>
    <row r="5" spans="1:13" x14ac:dyDescent="0.35">
      <c r="A5" s="71"/>
      <c r="B5" s="71"/>
      <c r="C5" s="71"/>
      <c r="D5" s="71"/>
      <c r="E5" s="71"/>
      <c r="F5" s="76"/>
      <c r="G5" s="158"/>
      <c r="K5" s="113"/>
      <c r="L5" s="114"/>
    </row>
    <row r="6" spans="1:13" x14ac:dyDescent="0.35">
      <c r="A6" s="71"/>
      <c r="B6" s="77" t="s">
        <v>31</v>
      </c>
      <c r="C6" s="78"/>
      <c r="D6" s="79"/>
      <c r="E6" s="80">
        <v>44562</v>
      </c>
      <c r="F6" s="81"/>
      <c r="G6" s="158"/>
      <c r="K6" s="146"/>
      <c r="L6" s="146"/>
    </row>
    <row r="7" spans="1:13" x14ac:dyDescent="0.35">
      <c r="A7" s="71"/>
      <c r="B7" s="82" t="s">
        <v>32</v>
      </c>
      <c r="C7" s="98"/>
      <c r="E7" s="147">
        <v>20</v>
      </c>
      <c r="F7" s="86" t="s">
        <v>21</v>
      </c>
      <c r="G7" s="158"/>
      <c r="K7" s="148"/>
      <c r="L7" s="148"/>
    </row>
    <row r="8" spans="1:13" x14ac:dyDescent="0.35">
      <c r="A8" s="71"/>
      <c r="B8" s="82" t="s">
        <v>58</v>
      </c>
      <c r="C8" s="98"/>
      <c r="E8" s="149">
        <v>7115.5</v>
      </c>
      <c r="F8" s="86" t="s">
        <v>34</v>
      </c>
      <c r="G8" s="158"/>
      <c r="K8" s="148"/>
      <c r="L8" s="148"/>
    </row>
    <row r="9" spans="1:13" x14ac:dyDescent="0.35">
      <c r="A9" s="71"/>
      <c r="B9" s="82" t="s">
        <v>35</v>
      </c>
      <c r="C9" s="98"/>
      <c r="E9" s="87">
        <v>1</v>
      </c>
      <c r="F9" s="86"/>
      <c r="G9" s="158"/>
      <c r="K9" s="150"/>
      <c r="L9" s="150"/>
    </row>
    <row r="10" spans="1:13" x14ac:dyDescent="0.35">
      <c r="A10" s="71"/>
      <c r="B10" s="82" t="s">
        <v>36</v>
      </c>
      <c r="C10" s="98"/>
      <c r="D10" s="151">
        <f>E6-1</f>
        <v>44561</v>
      </c>
      <c r="E10" s="149">
        <f>E8</f>
        <v>7115.5</v>
      </c>
      <c r="F10" s="86" t="s">
        <v>34</v>
      </c>
      <c r="G10" s="158"/>
      <c r="K10" s="150"/>
      <c r="L10" s="150"/>
    </row>
    <row r="11" spans="1:13" x14ac:dyDescent="0.35">
      <c r="A11" s="71"/>
      <c r="B11" s="82" t="s">
        <v>37</v>
      </c>
      <c r="C11" s="98"/>
      <c r="D11" s="151">
        <f>EDATE(D10,E7)</f>
        <v>45169</v>
      </c>
      <c r="E11" s="149">
        <v>0</v>
      </c>
      <c r="F11" s="86" t="s">
        <v>34</v>
      </c>
      <c r="G11" s="158"/>
      <c r="K11" s="148"/>
      <c r="L11" s="148"/>
      <c r="M11" s="150"/>
    </row>
    <row r="12" spans="1:13" x14ac:dyDescent="0.35">
      <c r="A12" s="71"/>
      <c r="B12" s="88" t="s">
        <v>61</v>
      </c>
      <c r="C12" s="89"/>
      <c r="D12" s="90"/>
      <c r="E12" s="152">
        <v>3.3000000000000002E-2</v>
      </c>
      <c r="F12" s="92"/>
      <c r="G12" s="159"/>
      <c r="K12" s="148"/>
      <c r="L12" s="148"/>
      <c r="M12" s="150"/>
    </row>
    <row r="13" spans="1:13" x14ac:dyDescent="0.35">
      <c r="A13" s="71"/>
      <c r="B13" s="153"/>
      <c r="C13" s="98"/>
      <c r="E13" s="154"/>
      <c r="F13" s="153"/>
      <c r="G13" s="159"/>
      <c r="K13" s="148"/>
      <c r="L13" s="148"/>
      <c r="M13" s="150"/>
    </row>
    <row r="14" spans="1:13" x14ac:dyDescent="0.35">
      <c r="K14" s="148"/>
      <c r="L14" s="148"/>
      <c r="M14" s="150"/>
    </row>
    <row r="15" spans="1:13" ht="15" thickBot="1" x14ac:dyDescent="0.4">
      <c r="A15" s="96" t="s">
        <v>38</v>
      </c>
      <c r="B15" s="96" t="s">
        <v>39</v>
      </c>
      <c r="C15" s="96" t="s">
        <v>40</v>
      </c>
      <c r="D15" s="96" t="s">
        <v>41</v>
      </c>
      <c r="E15" s="96" t="s">
        <v>42</v>
      </c>
      <c r="F15" s="96" t="s">
        <v>43</v>
      </c>
      <c r="G15" s="160" t="s">
        <v>44</v>
      </c>
      <c r="K15" s="148"/>
      <c r="L15" s="148"/>
      <c r="M15" s="150"/>
    </row>
    <row r="16" spans="1:13" x14ac:dyDescent="0.35">
      <c r="A16" s="97">
        <f>E6</f>
        <v>44562</v>
      </c>
      <c r="B16" s="98">
        <v>1</v>
      </c>
      <c r="C16" s="76">
        <f>E10</f>
        <v>7115.5</v>
      </c>
      <c r="D16" s="99">
        <f>IPMT($E$12/12,B16,$E$7,-$E$10,$E$11,0)</f>
        <v>19.567625000000003</v>
      </c>
      <c r="E16" s="99">
        <f>PPMT($E$12/12,B16,$E$7,-$E$10,$E$11,0)</f>
        <v>346.56971157441438</v>
      </c>
      <c r="F16" s="99">
        <f>D16+E16</f>
        <v>366.13733657441441</v>
      </c>
      <c r="G16" s="76">
        <f>ROUND(C16-E16,3)</f>
        <v>6768.93</v>
      </c>
      <c r="K16" s="148"/>
      <c r="L16" s="148"/>
      <c r="M16" s="150"/>
    </row>
    <row r="17" spans="1:13" x14ac:dyDescent="0.35">
      <c r="A17" s="97">
        <f>EDATE(A16,1)</f>
        <v>44593</v>
      </c>
      <c r="B17" s="98">
        <v>2</v>
      </c>
      <c r="C17" s="76">
        <f>G16</f>
        <v>6768.93</v>
      </c>
      <c r="D17" s="99">
        <f t="shared" ref="D17:D24" si="0">IPMT($E$12/12,B17,$E$7,-$E$10,$E$11,0)</f>
        <v>18.614558293170361</v>
      </c>
      <c r="E17" s="99">
        <f t="shared" ref="E17:E35" si="1">PPMT($E$12/12,B17,$E$7,-$E$10,$E$11,0)</f>
        <v>347.52277828124403</v>
      </c>
      <c r="F17" s="99">
        <f t="shared" ref="F17:F35" si="2">D17+E17</f>
        <v>366.13733657441441</v>
      </c>
      <c r="G17" s="76">
        <f>ROUND(C17-E17,3)</f>
        <v>6421.4070000000002</v>
      </c>
      <c r="K17" s="148"/>
      <c r="L17" s="148"/>
      <c r="M17" s="150"/>
    </row>
    <row r="18" spans="1:13" x14ac:dyDescent="0.35">
      <c r="A18" s="97">
        <f>EDATE(A17,1)</f>
        <v>44621</v>
      </c>
      <c r="B18" s="98">
        <v>3</v>
      </c>
      <c r="C18" s="76">
        <f t="shared" ref="C18:C35" si="3">G17</f>
        <v>6421.4070000000002</v>
      </c>
      <c r="D18" s="99">
        <f t="shared" si="0"/>
        <v>17.658870652896944</v>
      </c>
      <c r="E18" s="99">
        <f t="shared" si="1"/>
        <v>348.47846592151745</v>
      </c>
      <c r="F18" s="99">
        <f t="shared" si="2"/>
        <v>366.13733657441441</v>
      </c>
      <c r="G18" s="76">
        <f>ROUND(C18-E18,3)</f>
        <v>6072.9290000000001</v>
      </c>
      <c r="K18" s="148"/>
      <c r="L18" s="148"/>
      <c r="M18" s="150"/>
    </row>
    <row r="19" spans="1:13" x14ac:dyDescent="0.35">
      <c r="A19" s="97">
        <f t="shared" ref="A19:A35" si="4">EDATE(A18,1)</f>
        <v>44652</v>
      </c>
      <c r="B19" s="98">
        <v>4</v>
      </c>
      <c r="C19" s="76">
        <f t="shared" si="3"/>
        <v>6072.9290000000001</v>
      </c>
      <c r="D19" s="99">
        <f t="shared" si="0"/>
        <v>16.700554871612766</v>
      </c>
      <c r="E19" s="99">
        <f t="shared" si="1"/>
        <v>349.43678170280162</v>
      </c>
      <c r="F19" s="99">
        <f t="shared" si="2"/>
        <v>366.13733657441441</v>
      </c>
      <c r="G19" s="76">
        <f t="shared" ref="G19:G35" si="5">ROUND(C19-E19,3)</f>
        <v>5723.4920000000002</v>
      </c>
      <c r="K19" s="148"/>
      <c r="L19" s="148"/>
      <c r="M19" s="150"/>
    </row>
    <row r="20" spans="1:13" x14ac:dyDescent="0.35">
      <c r="A20" s="97">
        <f t="shared" si="4"/>
        <v>44682</v>
      </c>
      <c r="B20" s="98">
        <v>5</v>
      </c>
      <c r="C20" s="76">
        <f t="shared" si="3"/>
        <v>5723.4920000000002</v>
      </c>
      <c r="D20" s="99">
        <f t="shared" si="0"/>
        <v>15.739603721930063</v>
      </c>
      <c r="E20" s="99">
        <f t="shared" si="1"/>
        <v>350.3977328524843</v>
      </c>
      <c r="F20" s="99">
        <f t="shared" si="2"/>
        <v>366.13733657441435</v>
      </c>
      <c r="G20" s="76">
        <f t="shared" si="5"/>
        <v>5373.0940000000001</v>
      </c>
      <c r="K20" s="148"/>
      <c r="L20" s="148"/>
      <c r="M20" s="150"/>
    </row>
    <row r="21" spans="1:13" x14ac:dyDescent="0.35">
      <c r="A21" s="97">
        <f t="shared" si="4"/>
        <v>44713</v>
      </c>
      <c r="B21" s="98">
        <v>6</v>
      </c>
      <c r="C21" s="76">
        <f t="shared" si="3"/>
        <v>5373.0940000000001</v>
      </c>
      <c r="D21" s="99">
        <f t="shared" si="0"/>
        <v>14.776009956585733</v>
      </c>
      <c r="E21" s="99">
        <f t="shared" si="1"/>
        <v>351.36132661782869</v>
      </c>
      <c r="F21" s="99">
        <f t="shared" si="2"/>
        <v>366.13733657441441</v>
      </c>
      <c r="G21" s="76">
        <f t="shared" si="5"/>
        <v>5021.7330000000002</v>
      </c>
      <c r="K21" s="148"/>
      <c r="L21" s="148"/>
      <c r="M21" s="150"/>
    </row>
    <row r="22" spans="1:13" x14ac:dyDescent="0.35">
      <c r="A22" s="97">
        <f t="shared" si="4"/>
        <v>44743</v>
      </c>
      <c r="B22" s="98">
        <v>7</v>
      </c>
      <c r="C22" s="76">
        <f t="shared" si="3"/>
        <v>5021.7330000000002</v>
      </c>
      <c r="D22" s="99">
        <f t="shared" si="0"/>
        <v>13.809766308386704</v>
      </c>
      <c r="E22" s="99">
        <f t="shared" si="1"/>
        <v>352.32757026602769</v>
      </c>
      <c r="F22" s="99">
        <f t="shared" si="2"/>
        <v>366.13733657441441</v>
      </c>
      <c r="G22" s="76">
        <f t="shared" si="5"/>
        <v>4669.4049999999997</v>
      </c>
      <c r="I22" s="113"/>
      <c r="K22" s="148"/>
      <c r="L22" s="148"/>
      <c r="M22" s="150"/>
    </row>
    <row r="23" spans="1:13" x14ac:dyDescent="0.35">
      <c r="A23" s="97">
        <f>EDATE(A22,1)</f>
        <v>44774</v>
      </c>
      <c r="B23" s="98">
        <v>8</v>
      </c>
      <c r="C23" s="76">
        <f t="shared" si="3"/>
        <v>4669.4049999999997</v>
      </c>
      <c r="D23" s="99">
        <f t="shared" si="0"/>
        <v>12.840865490155126</v>
      </c>
      <c r="E23" s="99">
        <f t="shared" si="1"/>
        <v>353.29647108425928</v>
      </c>
      <c r="F23" s="99">
        <f t="shared" si="2"/>
        <v>366.13733657441441</v>
      </c>
      <c r="G23" s="76">
        <f t="shared" si="5"/>
        <v>4316.1090000000004</v>
      </c>
      <c r="K23" s="148"/>
      <c r="L23" s="148"/>
      <c r="M23" s="150"/>
    </row>
    <row r="24" spans="1:13" x14ac:dyDescent="0.35">
      <c r="A24" s="97">
        <f t="shared" si="4"/>
        <v>44805</v>
      </c>
      <c r="B24" s="98">
        <v>9</v>
      </c>
      <c r="C24" s="76">
        <f t="shared" si="3"/>
        <v>4316.1090000000004</v>
      </c>
      <c r="D24" s="99">
        <f t="shared" si="0"/>
        <v>11.869300194673414</v>
      </c>
      <c r="E24" s="99">
        <f t="shared" si="1"/>
        <v>354.26803637974098</v>
      </c>
      <c r="F24" s="99">
        <f t="shared" si="2"/>
        <v>366.13733657441441</v>
      </c>
      <c r="G24" s="76">
        <f t="shared" si="5"/>
        <v>3961.8409999999999</v>
      </c>
      <c r="I24" s="113"/>
      <c r="K24" s="148"/>
      <c r="L24" s="148"/>
      <c r="M24" s="150"/>
    </row>
    <row r="25" spans="1:13" x14ac:dyDescent="0.35">
      <c r="A25" s="97">
        <f t="shared" si="4"/>
        <v>44835</v>
      </c>
      <c r="B25" s="98">
        <v>10</v>
      </c>
      <c r="C25" s="76">
        <f t="shared" si="3"/>
        <v>3961.8409999999999</v>
      </c>
      <c r="D25" s="99">
        <f>IPMT($E$12/12,B25-9,$E$7-9,-$C$25,$E$11,0)</f>
        <v>10.895062750000001</v>
      </c>
      <c r="E25" s="99">
        <f t="shared" si="1"/>
        <v>355.2422734797853</v>
      </c>
      <c r="F25" s="99">
        <f t="shared" si="2"/>
        <v>366.13733622978532</v>
      </c>
      <c r="G25" s="76">
        <f t="shared" si="5"/>
        <v>3606.5990000000002</v>
      </c>
    </row>
    <row r="26" spans="1:13" x14ac:dyDescent="0.35">
      <c r="A26" s="97">
        <f t="shared" si="4"/>
        <v>44866</v>
      </c>
      <c r="B26" s="98">
        <v>11</v>
      </c>
      <c r="C26" s="76">
        <f t="shared" si="3"/>
        <v>3606.5990000000002</v>
      </c>
      <c r="D26" s="99">
        <f t="shared" ref="D26:D35" si="6">IPMT($E$12/12,B26-9,$E$7-9,-$C$25,$E$11,0)</f>
        <v>9.9181465288320894</v>
      </c>
      <c r="E26" s="99">
        <f t="shared" si="1"/>
        <v>356.21918973185467</v>
      </c>
      <c r="F26" s="99">
        <f t="shared" si="2"/>
        <v>366.13733626068677</v>
      </c>
      <c r="G26" s="76">
        <f t="shared" si="5"/>
        <v>3250.38</v>
      </c>
    </row>
    <row r="27" spans="1:13" x14ac:dyDescent="0.35">
      <c r="A27" s="97">
        <f t="shared" si="4"/>
        <v>44896</v>
      </c>
      <c r="B27" s="98">
        <v>12</v>
      </c>
      <c r="C27" s="76">
        <f t="shared" si="3"/>
        <v>3250.38</v>
      </c>
      <c r="D27" s="99">
        <f t="shared" si="6"/>
        <v>8.9385437880559699</v>
      </c>
      <c r="E27" s="99">
        <f t="shared" si="1"/>
        <v>357.19879250361731</v>
      </c>
      <c r="F27" s="99">
        <f t="shared" si="2"/>
        <v>366.13733629167331</v>
      </c>
      <c r="G27" s="76">
        <f t="shared" si="5"/>
        <v>2893.181</v>
      </c>
    </row>
    <row r="28" spans="1:13" x14ac:dyDescent="0.35">
      <c r="A28" s="97">
        <f t="shared" si="4"/>
        <v>44927</v>
      </c>
      <c r="B28" s="98">
        <v>13</v>
      </c>
      <c r="C28" s="76">
        <f t="shared" si="3"/>
        <v>2893.181</v>
      </c>
      <c r="D28" s="99">
        <f t="shared" si="6"/>
        <v>7.9562471397427137</v>
      </c>
      <c r="E28" s="99">
        <f t="shared" si="1"/>
        <v>358.1810891830022</v>
      </c>
      <c r="F28" s="99">
        <f t="shared" si="2"/>
        <v>366.13733632274489</v>
      </c>
      <c r="G28" s="76">
        <f t="shared" si="5"/>
        <v>2535</v>
      </c>
    </row>
    <row r="29" spans="1:13" x14ac:dyDescent="0.35">
      <c r="A29" s="97">
        <f t="shared" si="4"/>
        <v>44958</v>
      </c>
      <c r="B29" s="98">
        <v>14</v>
      </c>
      <c r="C29" s="76">
        <f t="shared" si="3"/>
        <v>2535</v>
      </c>
      <c r="D29" s="99">
        <f t="shared" si="6"/>
        <v>6.9712491756465971</v>
      </c>
      <c r="E29" s="99">
        <f t="shared" si="1"/>
        <v>359.16608717825551</v>
      </c>
      <c r="F29" s="99">
        <f t="shared" si="2"/>
        <v>366.13733635390213</v>
      </c>
      <c r="G29" s="76">
        <f t="shared" si="5"/>
        <v>2175.8339999999998</v>
      </c>
    </row>
    <row r="30" spans="1:13" x14ac:dyDescent="0.35">
      <c r="A30" s="97">
        <f t="shared" si="4"/>
        <v>44986</v>
      </c>
      <c r="B30" s="98">
        <v>15</v>
      </c>
      <c r="C30" s="76">
        <f t="shared" si="3"/>
        <v>2175.8339999999998</v>
      </c>
      <c r="D30" s="99">
        <f t="shared" si="6"/>
        <v>5.9835424671492152</v>
      </c>
      <c r="E30" s="99">
        <f t="shared" si="1"/>
        <v>360.1537939179957</v>
      </c>
      <c r="F30" s="99">
        <f t="shared" si="2"/>
        <v>366.13733638514492</v>
      </c>
      <c r="G30" s="76">
        <f t="shared" si="5"/>
        <v>1815.68</v>
      </c>
    </row>
    <row r="31" spans="1:13" x14ac:dyDescent="0.35">
      <c r="A31" s="97">
        <f t="shared" si="4"/>
        <v>45017</v>
      </c>
      <c r="B31" s="98">
        <v>16</v>
      </c>
      <c r="C31" s="76">
        <f t="shared" si="3"/>
        <v>1815.68</v>
      </c>
      <c r="D31" s="99">
        <f t="shared" si="6"/>
        <v>4.9931195652034654</v>
      </c>
      <c r="E31" s="99">
        <f t="shared" si="1"/>
        <v>361.14421685127019</v>
      </c>
      <c r="F31" s="99">
        <f t="shared" si="2"/>
        <v>366.13733641647366</v>
      </c>
      <c r="G31" s="76">
        <f t="shared" si="5"/>
        <v>1454.5360000000001</v>
      </c>
    </row>
    <row r="32" spans="1:13" x14ac:dyDescent="0.35">
      <c r="A32" s="97">
        <f t="shared" si="4"/>
        <v>45047</v>
      </c>
      <c r="B32" s="98">
        <v>17</v>
      </c>
      <c r="C32" s="76">
        <f t="shared" si="3"/>
        <v>1454.5360000000001</v>
      </c>
      <c r="D32" s="99">
        <f t="shared" si="6"/>
        <v>3.999973000277365</v>
      </c>
      <c r="E32" s="99">
        <f t="shared" si="1"/>
        <v>362.13736344761122</v>
      </c>
      <c r="F32" s="99">
        <f t="shared" si="2"/>
        <v>366.13733644788857</v>
      </c>
      <c r="G32" s="76">
        <f t="shared" si="5"/>
        <v>1092.3989999999999</v>
      </c>
    </row>
    <row r="33" spans="1:7" x14ac:dyDescent="0.35">
      <c r="A33" s="97">
        <f t="shared" si="4"/>
        <v>45078</v>
      </c>
      <c r="B33" s="98">
        <v>18</v>
      </c>
      <c r="C33" s="76">
        <f t="shared" si="3"/>
        <v>1092.3989999999999</v>
      </c>
      <c r="D33" s="99">
        <f t="shared" si="6"/>
        <v>3.0040952822977185</v>
      </c>
      <c r="E33" s="99">
        <f t="shared" si="1"/>
        <v>363.1332411970921</v>
      </c>
      <c r="F33" s="99">
        <f t="shared" si="2"/>
        <v>366.13733647938983</v>
      </c>
      <c r="G33" s="76">
        <f t="shared" si="5"/>
        <v>729.26599999999996</v>
      </c>
    </row>
    <row r="34" spans="1:7" x14ac:dyDescent="0.35">
      <c r="A34" s="97">
        <f t="shared" si="4"/>
        <v>45108</v>
      </c>
      <c r="B34" s="98">
        <v>19</v>
      </c>
      <c r="C34" s="76">
        <f t="shared" si="3"/>
        <v>729.26599999999996</v>
      </c>
      <c r="D34" s="99">
        <f t="shared" si="6"/>
        <v>2.0054789005936273</v>
      </c>
      <c r="E34" s="99">
        <f t="shared" si="1"/>
        <v>364.13185761038415</v>
      </c>
      <c r="F34" s="99">
        <f t="shared" si="2"/>
        <v>366.13733651097778</v>
      </c>
      <c r="G34" s="76">
        <f t="shared" si="5"/>
        <v>365.13400000000001</v>
      </c>
    </row>
    <row r="35" spans="1:7" x14ac:dyDescent="0.35">
      <c r="A35" s="97">
        <f t="shared" si="4"/>
        <v>45139</v>
      </c>
      <c r="B35" s="98">
        <v>20</v>
      </c>
      <c r="C35" s="76">
        <f t="shared" si="3"/>
        <v>365.13400000000001</v>
      </c>
      <c r="D35" s="99">
        <f t="shared" si="6"/>
        <v>1.0041163238398501</v>
      </c>
      <c r="E35" s="99">
        <f t="shared" si="1"/>
        <v>365.13322021881265</v>
      </c>
      <c r="F35" s="99">
        <f t="shared" si="2"/>
        <v>366.13733654265252</v>
      </c>
      <c r="G35" s="76">
        <f t="shared" si="5"/>
        <v>1E-3</v>
      </c>
    </row>
    <row r="36" spans="1:7" x14ac:dyDescent="0.35">
      <c r="A36" s="97"/>
      <c r="B36" s="98"/>
      <c r="C36" s="76"/>
      <c r="D36" s="99"/>
      <c r="E36" s="99"/>
      <c r="F36" s="99"/>
      <c r="G36" s="76"/>
    </row>
    <row r="37" spans="1:7" x14ac:dyDescent="0.35">
      <c r="A37" s="97"/>
      <c r="B37" s="98"/>
      <c r="C37" s="76"/>
      <c r="D37" s="99"/>
      <c r="E37" s="99"/>
      <c r="F37" s="99"/>
      <c r="G37" s="76"/>
    </row>
    <row r="38" spans="1:7" x14ac:dyDescent="0.35">
      <c r="A38" s="97"/>
      <c r="B38" s="98"/>
      <c r="C38" s="76"/>
      <c r="D38" s="99"/>
      <c r="E38" s="99"/>
      <c r="F38" s="99"/>
      <c r="G38" s="76"/>
    </row>
    <row r="39" spans="1:7" x14ac:dyDescent="0.35">
      <c r="A39" s="97"/>
      <c r="B39" s="98"/>
      <c r="C39" s="76"/>
      <c r="D39" s="99"/>
      <c r="E39" s="99"/>
      <c r="F39" s="99"/>
      <c r="G39" s="76"/>
    </row>
    <row r="40" spans="1:7" x14ac:dyDescent="0.35">
      <c r="A40" s="97"/>
      <c r="B40" s="98"/>
      <c r="C40" s="76"/>
      <c r="D40" s="99"/>
      <c r="E40" s="99"/>
      <c r="F40" s="99"/>
      <c r="G40" s="76"/>
    </row>
    <row r="41" spans="1:7" x14ac:dyDescent="0.35">
      <c r="A41" s="97"/>
      <c r="B41" s="98"/>
      <c r="C41" s="76"/>
      <c r="D41" s="99"/>
      <c r="E41" s="99"/>
      <c r="F41" s="99"/>
      <c r="G41" s="76"/>
    </row>
    <row r="42" spans="1:7" x14ac:dyDescent="0.35">
      <c r="A42" s="97"/>
      <c r="B42" s="98"/>
      <c r="C42" s="76"/>
      <c r="D42" s="99"/>
      <c r="E42" s="99"/>
      <c r="F42" s="99"/>
      <c r="G42" s="76"/>
    </row>
    <row r="43" spans="1:7" x14ac:dyDescent="0.35">
      <c r="A43" s="97"/>
      <c r="B43" s="98"/>
      <c r="C43" s="76"/>
      <c r="D43" s="99"/>
      <c r="E43" s="99"/>
      <c r="F43" s="99"/>
      <c r="G43" s="76"/>
    </row>
    <row r="44" spans="1:7" x14ac:dyDescent="0.35">
      <c r="A44" s="97"/>
      <c r="B44" s="98"/>
      <c r="C44" s="76"/>
      <c r="D44" s="99"/>
      <c r="E44" s="99"/>
      <c r="F44" s="99"/>
      <c r="G44" s="76"/>
    </row>
    <row r="45" spans="1:7" x14ac:dyDescent="0.35">
      <c r="A45" s="97"/>
      <c r="B45" s="98"/>
      <c r="C45" s="76"/>
      <c r="D45" s="99"/>
      <c r="E45" s="99"/>
      <c r="F45" s="99"/>
      <c r="G45" s="76"/>
    </row>
    <row r="46" spans="1:7" x14ac:dyDescent="0.35">
      <c r="A46" s="97"/>
      <c r="B46" s="98"/>
      <c r="C46" s="76"/>
      <c r="D46" s="99"/>
      <c r="E46" s="99"/>
      <c r="F46" s="99"/>
      <c r="G46" s="76"/>
    </row>
    <row r="47" spans="1:7" x14ac:dyDescent="0.35">
      <c r="A47" s="97"/>
      <c r="B47" s="98"/>
      <c r="C47" s="76"/>
      <c r="D47" s="99"/>
      <c r="E47" s="99"/>
      <c r="F47" s="99"/>
      <c r="G47" s="76"/>
    </row>
    <row r="48" spans="1:7" x14ac:dyDescent="0.35">
      <c r="A48" s="97"/>
      <c r="B48" s="98"/>
      <c r="C48" s="76"/>
      <c r="D48" s="99"/>
      <c r="E48" s="99"/>
      <c r="F48" s="99"/>
      <c r="G48" s="76"/>
    </row>
    <row r="49" spans="1:7" x14ac:dyDescent="0.35">
      <c r="A49" s="97"/>
      <c r="B49" s="98"/>
      <c r="C49" s="76"/>
      <c r="D49" s="99"/>
      <c r="E49" s="99"/>
      <c r="F49" s="99"/>
      <c r="G49" s="76"/>
    </row>
    <row r="50" spans="1:7" x14ac:dyDescent="0.35">
      <c r="A50" s="97"/>
      <c r="B50" s="98"/>
      <c r="C50" s="76"/>
      <c r="D50" s="99"/>
      <c r="E50" s="99"/>
      <c r="F50" s="99"/>
      <c r="G50" s="76"/>
    </row>
    <row r="51" spans="1:7" x14ac:dyDescent="0.35">
      <c r="A51" s="97"/>
      <c r="B51" s="98"/>
      <c r="C51" s="76"/>
      <c r="D51" s="99"/>
      <c r="E51" s="99"/>
      <c r="F51" s="99"/>
      <c r="G51" s="76"/>
    </row>
    <row r="52" spans="1:7" x14ac:dyDescent="0.35">
      <c r="A52" s="97"/>
      <c r="B52" s="98"/>
      <c r="C52" s="76"/>
      <c r="D52" s="99"/>
      <c r="E52" s="99"/>
      <c r="F52" s="99"/>
      <c r="G52" s="76"/>
    </row>
    <row r="53" spans="1:7" x14ac:dyDescent="0.35">
      <c r="A53" s="97"/>
      <c r="B53" s="98"/>
      <c r="C53" s="76"/>
      <c r="D53" s="99"/>
      <c r="E53" s="99"/>
      <c r="F53" s="99"/>
      <c r="G53" s="76"/>
    </row>
    <row r="54" spans="1:7" x14ac:dyDescent="0.35">
      <c r="A54" s="97"/>
      <c r="B54" s="98"/>
      <c r="C54" s="76"/>
      <c r="D54" s="99"/>
      <c r="E54" s="99"/>
      <c r="F54" s="99"/>
      <c r="G54" s="76"/>
    </row>
    <row r="55" spans="1:7" x14ac:dyDescent="0.35">
      <c r="A55" s="97"/>
      <c r="B55" s="98"/>
      <c r="C55" s="76"/>
      <c r="D55" s="99"/>
      <c r="E55" s="99"/>
      <c r="F55" s="99"/>
      <c r="G55" s="76"/>
    </row>
    <row r="56" spans="1:7" x14ac:dyDescent="0.35">
      <c r="A56" s="97"/>
      <c r="B56" s="98"/>
      <c r="C56" s="76"/>
      <c r="D56" s="99"/>
      <c r="E56" s="99"/>
      <c r="F56" s="99"/>
      <c r="G56" s="76"/>
    </row>
    <row r="57" spans="1:7" x14ac:dyDescent="0.35">
      <c r="A57" s="97"/>
      <c r="B57" s="98"/>
      <c r="C57" s="76"/>
      <c r="D57" s="99"/>
      <c r="E57" s="99"/>
      <c r="F57" s="99"/>
      <c r="G57" s="76"/>
    </row>
    <row r="58" spans="1:7" x14ac:dyDescent="0.35">
      <c r="A58" s="97"/>
      <c r="B58" s="98"/>
      <c r="C58" s="76"/>
      <c r="D58" s="99"/>
      <c r="E58" s="99"/>
      <c r="F58" s="99"/>
      <c r="G58" s="76"/>
    </row>
    <row r="59" spans="1:7" x14ac:dyDescent="0.35">
      <c r="A59" s="97"/>
      <c r="B59" s="98"/>
      <c r="C59" s="76"/>
      <c r="D59" s="99"/>
      <c r="E59" s="99"/>
      <c r="F59" s="99"/>
      <c r="G59" s="76"/>
    </row>
    <row r="60" spans="1:7" x14ac:dyDescent="0.35">
      <c r="A60" s="97"/>
      <c r="B60" s="98"/>
      <c r="C60" s="76"/>
      <c r="D60" s="99"/>
      <c r="E60" s="99"/>
      <c r="F60" s="99"/>
      <c r="G60" s="76"/>
    </row>
    <row r="61" spans="1:7" x14ac:dyDescent="0.35">
      <c r="A61" s="97"/>
      <c r="B61" s="98"/>
      <c r="C61" s="76"/>
      <c r="D61" s="99"/>
      <c r="E61" s="99"/>
      <c r="F61" s="99"/>
      <c r="G61" s="76"/>
    </row>
    <row r="62" spans="1:7" x14ac:dyDescent="0.35">
      <c r="A62" s="97"/>
      <c r="B62" s="98"/>
      <c r="C62" s="76"/>
      <c r="D62" s="99"/>
      <c r="E62" s="99"/>
      <c r="F62" s="99"/>
      <c r="G62" s="76"/>
    </row>
    <row r="63" spans="1:7" x14ac:dyDescent="0.35">
      <c r="A63" s="97"/>
      <c r="B63" s="98"/>
      <c r="C63" s="76"/>
      <c r="D63" s="99"/>
      <c r="E63" s="99"/>
      <c r="F63" s="99"/>
      <c r="G63" s="76"/>
    </row>
    <row r="64" spans="1:7" x14ac:dyDescent="0.35">
      <c r="A64" s="97"/>
      <c r="B64" s="98"/>
      <c r="C64" s="76"/>
      <c r="D64" s="99"/>
      <c r="E64" s="99"/>
      <c r="F64" s="99"/>
      <c r="G64" s="76"/>
    </row>
    <row r="65" spans="1:7" x14ac:dyDescent="0.35">
      <c r="A65" s="97"/>
      <c r="B65" s="98"/>
      <c r="C65" s="76"/>
      <c r="D65" s="99"/>
      <c r="E65" s="99"/>
      <c r="F65" s="99"/>
      <c r="G65" s="76"/>
    </row>
    <row r="66" spans="1:7" x14ac:dyDescent="0.35">
      <c r="A66" s="97"/>
      <c r="B66" s="98"/>
      <c r="C66" s="76"/>
      <c r="D66" s="99"/>
      <c r="E66" s="99"/>
      <c r="F66" s="99"/>
      <c r="G66" s="76"/>
    </row>
    <row r="67" spans="1:7" x14ac:dyDescent="0.35">
      <c r="A67" s="97"/>
      <c r="B67" s="98"/>
      <c r="C67" s="76"/>
      <c r="D67" s="99"/>
      <c r="E67" s="99"/>
      <c r="F67" s="99"/>
      <c r="G67" s="76"/>
    </row>
    <row r="68" spans="1:7" x14ac:dyDescent="0.35">
      <c r="A68" s="97"/>
      <c r="B68" s="98"/>
      <c r="C68" s="76"/>
      <c r="D68" s="99"/>
      <c r="E68" s="99"/>
      <c r="F68" s="99"/>
      <c r="G68" s="76"/>
    </row>
    <row r="69" spans="1:7" x14ac:dyDescent="0.35">
      <c r="A69" s="97"/>
      <c r="B69" s="98"/>
      <c r="C69" s="76"/>
      <c r="D69" s="99"/>
      <c r="E69" s="99"/>
      <c r="F69" s="99"/>
      <c r="G69" s="76"/>
    </row>
    <row r="70" spans="1:7" x14ac:dyDescent="0.35">
      <c r="A70" s="97"/>
      <c r="B70" s="98"/>
      <c r="C70" s="76"/>
      <c r="D70" s="99"/>
      <c r="E70" s="99"/>
      <c r="F70" s="99"/>
      <c r="G70" s="76"/>
    </row>
    <row r="71" spans="1:7" x14ac:dyDescent="0.35">
      <c r="A71" s="97"/>
      <c r="B71" s="98"/>
      <c r="C71" s="76"/>
      <c r="D71" s="99"/>
      <c r="E71" s="99"/>
      <c r="F71" s="99"/>
      <c r="G71" s="76"/>
    </row>
    <row r="72" spans="1:7" x14ac:dyDescent="0.35">
      <c r="A72" s="97"/>
      <c r="B72" s="98"/>
      <c r="C72" s="76"/>
      <c r="D72" s="99"/>
      <c r="E72" s="99"/>
      <c r="F72" s="99"/>
      <c r="G72" s="76"/>
    </row>
    <row r="73" spans="1:7" x14ac:dyDescent="0.35">
      <c r="A73" s="97"/>
      <c r="B73" s="98"/>
      <c r="C73" s="76"/>
      <c r="D73" s="99"/>
      <c r="E73" s="99"/>
      <c r="F73" s="99"/>
      <c r="G73" s="76"/>
    </row>
    <row r="74" spans="1:7" x14ac:dyDescent="0.35">
      <c r="A74" s="97"/>
      <c r="B74" s="98"/>
      <c r="C74" s="76"/>
      <c r="D74" s="99"/>
      <c r="E74" s="99"/>
      <c r="F74" s="99"/>
      <c r="G74" s="76"/>
    </row>
    <row r="75" spans="1:7" x14ac:dyDescent="0.35">
      <c r="A75" s="97"/>
      <c r="B75" s="98"/>
      <c r="C75" s="76"/>
      <c r="D75" s="99"/>
      <c r="E75" s="99"/>
      <c r="F75" s="99"/>
      <c r="G75" s="7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9" ma:contentTypeDescription="Create a new document." ma:contentTypeScope="" ma:versionID="9ed04d07e3f954023e7193c461fafc2c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bead88476e1ab7c261c298de8d916fec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01AC968-BCA1-428C-97F7-FDC52AF00E75}">
  <ds:schemaRefs>
    <ds:schemaRef ds:uri="http://purl.org/dc/elements/1.1/"/>
    <ds:schemaRef ds:uri="http://schemas.microsoft.com/office/2006/metadata/properties"/>
    <ds:schemaRef ds:uri="4295b89e-2911-42f0-a767-8ca596d6842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34551-c501-4e5e-ac96-dde1e0c9b2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4C73C1-6DCE-41C8-B1A9-97126307A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3</vt:lpstr>
      <vt:lpstr>Annuiteetgraafik (bilansiline)</vt:lpstr>
      <vt:lpstr>Annuiteetgraafik (lisa 6.1)</vt:lpstr>
      <vt:lpstr>Annuiteetgraafik (lisa 6.2)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MargitD</dc:creator>
  <cp:lastModifiedBy>Käthlyn Salk</cp:lastModifiedBy>
  <cp:lastPrinted>2010-12-22T22:08:13Z</cp:lastPrinted>
  <dcterms:created xsi:type="dcterms:W3CDTF">2009-11-20T06:24:07Z</dcterms:created>
  <dcterms:modified xsi:type="dcterms:W3CDTF">2021-11-10T11:08:01Z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Order">
    <vt:r8>3710100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</Properties>
</file>